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Wypadki\"/>
    </mc:Choice>
  </mc:AlternateContent>
  <xr:revisionPtr revIDLastSave="0" documentId="13_ncr:1_{6D322F36-EAFD-4CF0-AC7B-7FE07B3F7C10}" xr6:coauthVersionLast="47" xr6:coauthVersionMax="47" xr10:uidLastSave="{00000000-0000-0000-0000-000000000000}"/>
  <bookViews>
    <workbookView xWindow="-108" yWindow="-108" windowWidth="41496" windowHeight="16776" tabRatio="847" xr2:uid="{00000000-000D-0000-FFFF-FFFF00000000}"/>
  </bookViews>
  <sheets>
    <sheet name="Wypadki PL 2004-2025" sheetId="21" r:id="rId1"/>
    <sheet name="2025" sheetId="41" r:id="rId2"/>
    <sheet name="2024" sheetId="40" r:id="rId3"/>
    <sheet name="2023" sheetId="39" r:id="rId4"/>
    <sheet name="2022" sheetId="38" r:id="rId5"/>
    <sheet name="2021" sheetId="22" r:id="rId6"/>
    <sheet name="2020" sheetId="36" r:id="rId7"/>
    <sheet name="2019" sheetId="35" r:id="rId8"/>
    <sheet name="2018" sheetId="34" r:id="rId9"/>
    <sheet name="2017" sheetId="33" r:id="rId10"/>
    <sheet name="2016" sheetId="32" r:id="rId11"/>
    <sheet name="2015" sheetId="31" r:id="rId12"/>
    <sheet name="2014" sheetId="30" r:id="rId13"/>
    <sheet name="2013" sheetId="29" r:id="rId14"/>
    <sheet name="2012" sheetId="28" r:id="rId15"/>
    <sheet name="2011" sheetId="27" r:id="rId16"/>
    <sheet name="2010" sheetId="26" r:id="rId17"/>
    <sheet name="2009" sheetId="25" r:id="rId18"/>
    <sheet name="2008" sheetId="24" r:id="rId19"/>
    <sheet name="2007" sheetId="23" r:id="rId20"/>
    <sheet name="2006" sheetId="37" r:id="rId21"/>
  </sheets>
  <definedNames>
    <definedName name="_xlnm.Print_Area" localSheetId="20">'2006'!$B$1:$K$52</definedName>
    <definedName name="_xlnm.Print_Area" localSheetId="19">'2007'!$B$1:$K$52</definedName>
    <definedName name="_xlnm.Print_Area" localSheetId="18">'2008'!$B$1:$K$52</definedName>
    <definedName name="_xlnm.Print_Area" localSheetId="17">'2009'!$B$1:$K$52</definedName>
    <definedName name="_xlnm.Print_Area" localSheetId="16">'2010'!$B$1:$K$52</definedName>
    <definedName name="_xlnm.Print_Area" localSheetId="15">'2011'!$B$1:$K$52</definedName>
    <definedName name="_xlnm.Print_Area" localSheetId="14">'2012'!$B$1:$K$52</definedName>
    <definedName name="_xlnm.Print_Area" localSheetId="13">'2013'!$B$1:$K$52</definedName>
    <definedName name="_xlnm.Print_Area" localSheetId="12">'2014'!$B$1:$K$52</definedName>
    <definedName name="_xlnm.Print_Area" localSheetId="11">'2015'!$B$1:$K$52</definedName>
    <definedName name="_xlnm.Print_Area" localSheetId="10">'2016'!$B$1:$K$52</definedName>
    <definedName name="_xlnm.Print_Area" localSheetId="9">'2017'!$B$1:$K$52</definedName>
    <definedName name="_xlnm.Print_Area" localSheetId="8">'2018'!$B$1:$K$52</definedName>
    <definedName name="_xlnm.Print_Area" localSheetId="7">'2019'!$B$1:$K$52</definedName>
    <definedName name="_xlnm.Print_Area" localSheetId="6">'2020'!$B$1:$K$52</definedName>
    <definedName name="_xlnm.Print_Area" localSheetId="5">'2021'!$B$1:$K$52</definedName>
    <definedName name="_xlnm.Print_Area" localSheetId="0">'Wypadki PL 2004-2025'!$B$1:$J$56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41" l="1"/>
  <c r="G14" i="41"/>
  <c r="E14" i="41"/>
  <c r="E16" i="41" s="1"/>
  <c r="F16" i="41" s="1"/>
  <c r="I13" i="41"/>
  <c r="E13" i="41"/>
  <c r="H30" i="21"/>
  <c r="I30" i="21"/>
  <c r="J30" i="21"/>
  <c r="C30" i="21"/>
  <c r="D30" i="21"/>
  <c r="E30" i="21"/>
  <c r="I17" i="41"/>
  <c r="J17" i="41" s="1"/>
  <c r="G17" i="41"/>
  <c r="H17" i="41" s="1"/>
  <c r="E17" i="41"/>
  <c r="F17" i="41" s="1"/>
  <c r="G16" i="41"/>
  <c r="H16" i="41" s="1"/>
  <c r="J15" i="41"/>
  <c r="H15" i="41"/>
  <c r="F15" i="41"/>
  <c r="J14" i="41"/>
  <c r="H14" i="41"/>
  <c r="F14" i="41"/>
  <c r="J13" i="41"/>
  <c r="H13" i="41"/>
  <c r="F13" i="41"/>
  <c r="J12" i="41"/>
  <c r="H12" i="41"/>
  <c r="F12" i="41"/>
  <c r="J11" i="41"/>
  <c r="H11" i="41"/>
  <c r="F11" i="41"/>
  <c r="J10" i="41"/>
  <c r="H10" i="41"/>
  <c r="F10" i="41"/>
  <c r="J9" i="41"/>
  <c r="H9" i="41"/>
  <c r="F9" i="41"/>
  <c r="J8" i="41"/>
  <c r="H8" i="41"/>
  <c r="F8" i="41"/>
  <c r="I16" i="40"/>
  <c r="I14" i="40"/>
  <c r="G14" i="40"/>
  <c r="H14" i="40" s="1"/>
  <c r="E14" i="40"/>
  <c r="I13" i="40"/>
  <c r="J16" i="40" s="1"/>
  <c r="G13" i="40"/>
  <c r="H13" i="40" s="1"/>
  <c r="E13" i="40"/>
  <c r="G17" i="40"/>
  <c r="H17" i="40" s="1"/>
  <c r="F13" i="40"/>
  <c r="E16" i="40"/>
  <c r="E17" i="40"/>
  <c r="F17" i="40" s="1"/>
  <c r="I17" i="40"/>
  <c r="J17" i="40" s="1"/>
  <c r="J15" i="40"/>
  <c r="H15" i="40"/>
  <c r="F15" i="40"/>
  <c r="J14" i="40"/>
  <c r="F14" i="40"/>
  <c r="J13" i="40"/>
  <c r="J12" i="40"/>
  <c r="H12" i="40"/>
  <c r="F12" i="40"/>
  <c r="J11" i="40"/>
  <c r="H11" i="40"/>
  <c r="F11" i="40"/>
  <c r="J10" i="40"/>
  <c r="H10" i="40"/>
  <c r="F10" i="40"/>
  <c r="J9" i="40"/>
  <c r="H9" i="40"/>
  <c r="F9" i="40"/>
  <c r="J8" i="40"/>
  <c r="H8" i="40"/>
  <c r="F8" i="40"/>
  <c r="I14" i="39"/>
  <c r="G14" i="39"/>
  <c r="H14" i="39" s="1"/>
  <c r="E14" i="39"/>
  <c r="F14" i="39" s="1"/>
  <c r="I13" i="39"/>
  <c r="G13" i="39"/>
  <c r="H13" i="39" s="1"/>
  <c r="E13" i="39"/>
  <c r="E16" i="39" s="1"/>
  <c r="F16" i="39" s="1"/>
  <c r="I17" i="39"/>
  <c r="J17" i="39" s="1"/>
  <c r="G17" i="39"/>
  <c r="H17" i="39" s="1"/>
  <c r="E17" i="39"/>
  <c r="F17" i="39" s="1"/>
  <c r="I16" i="39"/>
  <c r="J16" i="39" s="1"/>
  <c r="J15" i="39"/>
  <c r="H15" i="39"/>
  <c r="F15" i="39"/>
  <c r="J14" i="39"/>
  <c r="J13" i="39"/>
  <c r="F13" i="39"/>
  <c r="J12" i="39"/>
  <c r="H12" i="39"/>
  <c r="F12" i="39"/>
  <c r="J11" i="39"/>
  <c r="H11" i="39"/>
  <c r="F11" i="39"/>
  <c r="J10" i="39"/>
  <c r="H10" i="39"/>
  <c r="F10" i="39"/>
  <c r="J9" i="39"/>
  <c r="H9" i="39"/>
  <c r="F9" i="39"/>
  <c r="J8" i="39"/>
  <c r="H8" i="39"/>
  <c r="F8" i="39"/>
  <c r="I14" i="38"/>
  <c r="G14" i="38"/>
  <c r="E14" i="38"/>
  <c r="E16" i="38" s="1"/>
  <c r="F16" i="38" s="1"/>
  <c r="I13" i="38"/>
  <c r="G13" i="38"/>
  <c r="E13" i="38"/>
  <c r="E11" i="38"/>
  <c r="G11" i="38"/>
  <c r="I11" i="38"/>
  <c r="H9" i="38"/>
  <c r="I17" i="38"/>
  <c r="J17" i="38" s="1"/>
  <c r="G17" i="38"/>
  <c r="H17" i="38" s="1"/>
  <c r="E17" i="38"/>
  <c r="F17" i="38" s="1"/>
  <c r="J15" i="38"/>
  <c r="H15" i="38"/>
  <c r="F15" i="38"/>
  <c r="J14" i="38"/>
  <c r="G16" i="38"/>
  <c r="H16" i="38" s="1"/>
  <c r="F14" i="38"/>
  <c r="J13" i="38"/>
  <c r="H13" i="38"/>
  <c r="J12" i="38"/>
  <c r="H12" i="38"/>
  <c r="F12" i="38"/>
  <c r="J11" i="38"/>
  <c r="H11" i="38"/>
  <c r="F11" i="38"/>
  <c r="J10" i="38"/>
  <c r="H10" i="38"/>
  <c r="F10" i="38"/>
  <c r="J9" i="38"/>
  <c r="F9" i="38"/>
  <c r="J8" i="38"/>
  <c r="H8" i="38"/>
  <c r="F8" i="38"/>
  <c r="F16" i="36"/>
  <c r="F12" i="36"/>
  <c r="F8" i="36"/>
  <c r="H8" i="36"/>
  <c r="J8" i="36"/>
  <c r="F9" i="36"/>
  <c r="H9" i="36"/>
  <c r="J9" i="36"/>
  <c r="F10" i="36"/>
  <c r="H10" i="36"/>
  <c r="J10" i="36"/>
  <c r="F11" i="36"/>
  <c r="H11" i="36"/>
  <c r="J11" i="36"/>
  <c r="H12" i="36"/>
  <c r="J12" i="36"/>
  <c r="H13" i="36"/>
  <c r="J13" i="36"/>
  <c r="F14" i="36"/>
  <c r="H14" i="36"/>
  <c r="J14" i="36"/>
  <c r="F15" i="36"/>
  <c r="H15" i="36"/>
  <c r="J15" i="36"/>
  <c r="H16" i="36"/>
  <c r="J16" i="36"/>
  <c r="F17" i="36"/>
  <c r="H17" i="36"/>
  <c r="J17" i="36"/>
  <c r="I17" i="37"/>
  <c r="J17" i="37" s="1"/>
  <c r="G17" i="37"/>
  <c r="H17" i="37" s="1"/>
  <c r="E17" i="37"/>
  <c r="F17" i="37" s="1"/>
  <c r="J16" i="37"/>
  <c r="H16" i="37"/>
  <c r="J15" i="37"/>
  <c r="H15" i="37"/>
  <c r="F15" i="37"/>
  <c r="J14" i="37"/>
  <c r="H14" i="37"/>
  <c r="F14" i="37"/>
  <c r="J13" i="37"/>
  <c r="H13" i="37"/>
  <c r="F13" i="37"/>
  <c r="J12" i="37"/>
  <c r="H12" i="37"/>
  <c r="F12" i="37"/>
  <c r="J11" i="37"/>
  <c r="H11" i="37"/>
  <c r="F11" i="37"/>
  <c r="J10" i="37"/>
  <c r="H10" i="37"/>
  <c r="F10" i="37"/>
  <c r="J9" i="37"/>
  <c r="H9" i="37"/>
  <c r="F9" i="37"/>
  <c r="J8" i="37"/>
  <c r="H8" i="37"/>
  <c r="F8" i="37"/>
  <c r="J17" i="35"/>
  <c r="H17" i="35"/>
  <c r="F17" i="35"/>
  <c r="H16" i="35"/>
  <c r="F16" i="35"/>
  <c r="J15" i="35"/>
  <c r="H15" i="35"/>
  <c r="F15" i="35"/>
  <c r="J14" i="35"/>
  <c r="H14" i="35"/>
  <c r="F14" i="35"/>
  <c r="J16" i="35"/>
  <c r="H13" i="35"/>
  <c r="F13" i="35"/>
  <c r="J12" i="35"/>
  <c r="H12" i="35"/>
  <c r="F12" i="35"/>
  <c r="J11" i="35"/>
  <c r="H11" i="35"/>
  <c r="F11" i="35"/>
  <c r="J10" i="35"/>
  <c r="H10" i="35"/>
  <c r="F10" i="35"/>
  <c r="J9" i="35"/>
  <c r="H9" i="35"/>
  <c r="F9" i="35"/>
  <c r="J8" i="35"/>
  <c r="H8" i="35"/>
  <c r="F8" i="35"/>
  <c r="J17" i="34"/>
  <c r="H17" i="34"/>
  <c r="F17" i="34"/>
  <c r="J16" i="34"/>
  <c r="H16" i="34"/>
  <c r="F16" i="34"/>
  <c r="J15" i="34"/>
  <c r="H15" i="34"/>
  <c r="F15" i="34"/>
  <c r="J14" i="34"/>
  <c r="H14" i="34"/>
  <c r="F14" i="34"/>
  <c r="J13" i="34"/>
  <c r="H13" i="34"/>
  <c r="F13" i="34"/>
  <c r="J12" i="34"/>
  <c r="H12" i="34"/>
  <c r="F12" i="34"/>
  <c r="J11" i="34"/>
  <c r="H11" i="34"/>
  <c r="F11" i="34"/>
  <c r="J10" i="34"/>
  <c r="H10" i="34"/>
  <c r="F10" i="34"/>
  <c r="J9" i="34"/>
  <c r="H9" i="34"/>
  <c r="F9" i="34"/>
  <c r="J8" i="34"/>
  <c r="H8" i="34"/>
  <c r="F8" i="34"/>
  <c r="J17" i="33"/>
  <c r="H17" i="33"/>
  <c r="F17" i="33"/>
  <c r="J16" i="33"/>
  <c r="H16" i="33"/>
  <c r="J15" i="33"/>
  <c r="H15" i="33"/>
  <c r="F15" i="33"/>
  <c r="J14" i="33"/>
  <c r="H14" i="33"/>
  <c r="F14" i="33"/>
  <c r="J13" i="33"/>
  <c r="H13" i="33"/>
  <c r="F13" i="33"/>
  <c r="J12" i="33"/>
  <c r="H12" i="33"/>
  <c r="F12" i="33"/>
  <c r="J11" i="33"/>
  <c r="H11" i="33"/>
  <c r="F11" i="33"/>
  <c r="J10" i="33"/>
  <c r="H10" i="33"/>
  <c r="F10" i="33"/>
  <c r="J9" i="33"/>
  <c r="H9" i="33"/>
  <c r="F9" i="33"/>
  <c r="J8" i="33"/>
  <c r="H8" i="33"/>
  <c r="F8" i="33"/>
  <c r="J17" i="32"/>
  <c r="H17" i="32"/>
  <c r="F17" i="32"/>
  <c r="J15" i="32"/>
  <c r="H15" i="32"/>
  <c r="F15" i="32"/>
  <c r="J14" i="32"/>
  <c r="H16" i="32"/>
  <c r="F14" i="32"/>
  <c r="J13" i="32"/>
  <c r="H13" i="32"/>
  <c r="F13" i="32"/>
  <c r="J12" i="32"/>
  <c r="H12" i="32"/>
  <c r="F12" i="32"/>
  <c r="J11" i="32"/>
  <c r="H11" i="32"/>
  <c r="F11" i="32"/>
  <c r="J10" i="32"/>
  <c r="H10" i="32"/>
  <c r="F10" i="32"/>
  <c r="J9" i="32"/>
  <c r="H9" i="32"/>
  <c r="F9" i="32"/>
  <c r="J8" i="32"/>
  <c r="H8" i="32"/>
  <c r="F8" i="32"/>
  <c r="J17" i="31"/>
  <c r="H17" i="31"/>
  <c r="F17" i="31"/>
  <c r="J16" i="31"/>
  <c r="F16" i="31"/>
  <c r="J15" i="31"/>
  <c r="H15" i="31"/>
  <c r="F15" i="31"/>
  <c r="J14" i="31"/>
  <c r="H16" i="31"/>
  <c r="F14" i="31"/>
  <c r="J13" i="31"/>
  <c r="H13" i="31"/>
  <c r="F13" i="31"/>
  <c r="J12" i="31"/>
  <c r="H12" i="31"/>
  <c r="F12" i="31"/>
  <c r="J11" i="31"/>
  <c r="H11" i="31"/>
  <c r="F11" i="31"/>
  <c r="J10" i="31"/>
  <c r="H10" i="31"/>
  <c r="F10" i="31"/>
  <c r="J9" i="31"/>
  <c r="H9" i="31"/>
  <c r="F9" i="31"/>
  <c r="J8" i="31"/>
  <c r="H8" i="31"/>
  <c r="F8" i="31"/>
  <c r="J17" i="30"/>
  <c r="H17" i="30"/>
  <c r="F17" i="30"/>
  <c r="J16" i="30"/>
  <c r="H16" i="30"/>
  <c r="J15" i="30"/>
  <c r="H15" i="30"/>
  <c r="F15" i="30"/>
  <c r="J14" i="30"/>
  <c r="H14" i="30"/>
  <c r="F14" i="30"/>
  <c r="J13" i="30"/>
  <c r="H13" i="30"/>
  <c r="F13" i="30"/>
  <c r="J12" i="30"/>
  <c r="H12" i="30"/>
  <c r="F12" i="30"/>
  <c r="J11" i="30"/>
  <c r="H11" i="30"/>
  <c r="F11" i="30"/>
  <c r="J10" i="30"/>
  <c r="H10" i="30"/>
  <c r="F10" i="30"/>
  <c r="J9" i="30"/>
  <c r="H9" i="30"/>
  <c r="F9" i="30"/>
  <c r="J8" i="30"/>
  <c r="H8" i="30"/>
  <c r="F8" i="30"/>
  <c r="J17" i="29"/>
  <c r="H17" i="29"/>
  <c r="F17" i="29"/>
  <c r="H16" i="29"/>
  <c r="J15" i="29"/>
  <c r="H15" i="29"/>
  <c r="F15" i="29"/>
  <c r="J16" i="29"/>
  <c r="H14" i="29"/>
  <c r="F14" i="29"/>
  <c r="J13" i="29"/>
  <c r="H13" i="29"/>
  <c r="F13" i="29"/>
  <c r="J12" i="29"/>
  <c r="H12" i="29"/>
  <c r="F12" i="29"/>
  <c r="J11" i="29"/>
  <c r="H11" i="29"/>
  <c r="F11" i="29"/>
  <c r="J10" i="29"/>
  <c r="H10" i="29"/>
  <c r="F10" i="29"/>
  <c r="J9" i="29"/>
  <c r="H9" i="29"/>
  <c r="F9" i="29"/>
  <c r="J8" i="29"/>
  <c r="H8" i="29"/>
  <c r="F8" i="29"/>
  <c r="I17" i="28"/>
  <c r="J17" i="28" s="1"/>
  <c r="G17" i="28"/>
  <c r="H17" i="28" s="1"/>
  <c r="E17" i="28"/>
  <c r="F17" i="28" s="1"/>
  <c r="J16" i="28"/>
  <c r="H16" i="28"/>
  <c r="J15" i="28"/>
  <c r="H15" i="28"/>
  <c r="F15" i="28"/>
  <c r="J14" i="28"/>
  <c r="H14" i="28"/>
  <c r="F14" i="28"/>
  <c r="J13" i="28"/>
  <c r="H13" i="28"/>
  <c r="F13" i="28"/>
  <c r="J12" i="28"/>
  <c r="H12" i="28"/>
  <c r="F12" i="28"/>
  <c r="J11" i="28"/>
  <c r="H11" i="28"/>
  <c r="F11" i="28"/>
  <c r="J10" i="28"/>
  <c r="H10" i="28"/>
  <c r="F10" i="28"/>
  <c r="J9" i="28"/>
  <c r="H9" i="28"/>
  <c r="F9" i="28"/>
  <c r="J8" i="28"/>
  <c r="H8" i="28"/>
  <c r="F8" i="28"/>
  <c r="I17" i="27"/>
  <c r="J17" i="27" s="1"/>
  <c r="G17" i="27"/>
  <c r="H17" i="27" s="1"/>
  <c r="E17" i="27"/>
  <c r="F17" i="27" s="1"/>
  <c r="J16" i="27"/>
  <c r="H16" i="27"/>
  <c r="J15" i="27"/>
  <c r="H15" i="27"/>
  <c r="F15" i="27"/>
  <c r="J14" i="27"/>
  <c r="H14" i="27"/>
  <c r="F14" i="27"/>
  <c r="J13" i="27"/>
  <c r="H13" i="27"/>
  <c r="F13" i="27"/>
  <c r="J12" i="27"/>
  <c r="H12" i="27"/>
  <c r="F12" i="27"/>
  <c r="J11" i="27"/>
  <c r="H11" i="27"/>
  <c r="F11" i="27"/>
  <c r="J10" i="27"/>
  <c r="H10" i="27"/>
  <c r="F10" i="27"/>
  <c r="J9" i="27"/>
  <c r="H9" i="27"/>
  <c r="F9" i="27"/>
  <c r="J8" i="27"/>
  <c r="H8" i="27"/>
  <c r="F8" i="27"/>
  <c r="I17" i="26"/>
  <c r="J17" i="26" s="1"/>
  <c r="G17" i="26"/>
  <c r="H17" i="26" s="1"/>
  <c r="E17" i="26"/>
  <c r="F17" i="26" s="1"/>
  <c r="H16" i="26"/>
  <c r="J15" i="26"/>
  <c r="H15" i="26"/>
  <c r="F15" i="26"/>
  <c r="J16" i="26"/>
  <c r="H14" i="26"/>
  <c r="F14" i="26"/>
  <c r="J13" i="26"/>
  <c r="H13" i="26"/>
  <c r="F16" i="26"/>
  <c r="J12" i="26"/>
  <c r="H12" i="26"/>
  <c r="F12" i="26"/>
  <c r="J11" i="26"/>
  <c r="H11" i="26"/>
  <c r="F11" i="26"/>
  <c r="J10" i="26"/>
  <c r="H10" i="26"/>
  <c r="F10" i="26"/>
  <c r="J9" i="26"/>
  <c r="H9" i="26"/>
  <c r="F9" i="26"/>
  <c r="J8" i="26"/>
  <c r="H8" i="26"/>
  <c r="F8" i="26"/>
  <c r="I17" i="25"/>
  <c r="J17" i="25" s="1"/>
  <c r="G17" i="25"/>
  <c r="H17" i="25" s="1"/>
  <c r="E17" i="25"/>
  <c r="F17" i="25" s="1"/>
  <c r="J16" i="25"/>
  <c r="H16" i="25"/>
  <c r="J15" i="25"/>
  <c r="H15" i="25"/>
  <c r="F15" i="25"/>
  <c r="J14" i="25"/>
  <c r="H14" i="25"/>
  <c r="F14" i="25"/>
  <c r="J13" i="25"/>
  <c r="H13" i="25"/>
  <c r="F13" i="25"/>
  <c r="J12" i="25"/>
  <c r="H12" i="25"/>
  <c r="F12" i="25"/>
  <c r="J11" i="25"/>
  <c r="H11" i="25"/>
  <c r="F11" i="25"/>
  <c r="J10" i="25"/>
  <c r="H10" i="25"/>
  <c r="F10" i="25"/>
  <c r="J9" i="25"/>
  <c r="H9" i="25"/>
  <c r="F9" i="25"/>
  <c r="J8" i="25"/>
  <c r="H8" i="25"/>
  <c r="F8" i="25"/>
  <c r="I17" i="24"/>
  <c r="J17" i="24" s="1"/>
  <c r="G17" i="24"/>
  <c r="H17" i="24" s="1"/>
  <c r="E17" i="24"/>
  <c r="F17" i="24" s="1"/>
  <c r="H16" i="24"/>
  <c r="J15" i="24"/>
  <c r="H15" i="24"/>
  <c r="F15" i="24"/>
  <c r="J14" i="24"/>
  <c r="H14" i="24"/>
  <c r="F14" i="24"/>
  <c r="J13" i="24"/>
  <c r="J16" i="24"/>
  <c r="H13" i="24"/>
  <c r="F16" i="24"/>
  <c r="J12" i="24"/>
  <c r="H12" i="24"/>
  <c r="F12" i="24"/>
  <c r="J11" i="24"/>
  <c r="H11" i="24"/>
  <c r="F11" i="24"/>
  <c r="J10" i="24"/>
  <c r="H10" i="24"/>
  <c r="F10" i="24"/>
  <c r="J9" i="24"/>
  <c r="H9" i="24"/>
  <c r="F9" i="24"/>
  <c r="J8" i="24"/>
  <c r="H8" i="24"/>
  <c r="F8" i="24"/>
  <c r="I17" i="23"/>
  <c r="J17" i="23" s="1"/>
  <c r="G17" i="23"/>
  <c r="H17" i="23" s="1"/>
  <c r="E17" i="23"/>
  <c r="F17" i="23" s="1"/>
  <c r="H16" i="23"/>
  <c r="J15" i="23"/>
  <c r="H15" i="23"/>
  <c r="F15" i="23"/>
  <c r="J14" i="23"/>
  <c r="H14" i="23"/>
  <c r="F14" i="23"/>
  <c r="J13" i="23"/>
  <c r="J16" i="23"/>
  <c r="H13" i="23"/>
  <c r="F13" i="23"/>
  <c r="J12" i="23"/>
  <c r="H12" i="23"/>
  <c r="F12" i="23"/>
  <c r="J11" i="23"/>
  <c r="H11" i="23"/>
  <c r="F11" i="23"/>
  <c r="J10" i="23"/>
  <c r="H10" i="23"/>
  <c r="F10" i="23"/>
  <c r="J9" i="23"/>
  <c r="H9" i="23"/>
  <c r="F9" i="23"/>
  <c r="J8" i="23"/>
  <c r="H8" i="23"/>
  <c r="F8" i="23"/>
  <c r="J15" i="22"/>
  <c r="J12" i="22"/>
  <c r="J11" i="22"/>
  <c r="J10" i="22"/>
  <c r="J9" i="22"/>
  <c r="J8" i="22"/>
  <c r="H15" i="22"/>
  <c r="H13" i="22"/>
  <c r="H12" i="22"/>
  <c r="H11" i="22"/>
  <c r="H10" i="22"/>
  <c r="H9" i="22"/>
  <c r="H8" i="22"/>
  <c r="F9" i="22"/>
  <c r="F10" i="22"/>
  <c r="F11" i="22"/>
  <c r="F12" i="22"/>
  <c r="F15" i="22"/>
  <c r="F8" i="22"/>
  <c r="I17" i="22"/>
  <c r="J17" i="22" s="1"/>
  <c r="I14" i="22"/>
  <c r="J14" i="22" s="1"/>
  <c r="I13" i="22"/>
  <c r="J13" i="22" s="1"/>
  <c r="E17" i="22"/>
  <c r="F17" i="22" s="1"/>
  <c r="G17" i="22"/>
  <c r="H17" i="22" s="1"/>
  <c r="G14" i="22"/>
  <c r="G16" i="22" s="1"/>
  <c r="H16" i="22" s="1"/>
  <c r="E14" i="22"/>
  <c r="F14" i="22" s="1"/>
  <c r="E13" i="22"/>
  <c r="F13" i="22" s="1"/>
  <c r="I16" i="41" l="1"/>
  <c r="J16" i="41" s="1"/>
  <c r="G16" i="40"/>
  <c r="H16" i="40" s="1"/>
  <c r="F16" i="40"/>
  <c r="G16" i="39"/>
  <c r="H16" i="39" s="1"/>
  <c r="I16" i="38"/>
  <c r="J16" i="38" s="1"/>
  <c r="H14" i="38"/>
  <c r="F13" i="38"/>
  <c r="J16" i="32"/>
  <c r="F13" i="36"/>
  <c r="F16" i="37"/>
  <c r="J13" i="35"/>
  <c r="F16" i="33"/>
  <c r="F16" i="32"/>
  <c r="H14" i="32"/>
  <c r="H14" i="31"/>
  <c r="F16" i="30"/>
  <c r="J14" i="29"/>
  <c r="F16" i="29"/>
  <c r="F16" i="28"/>
  <c r="F16" i="27"/>
  <c r="F13" i="26"/>
  <c r="J14" i="26"/>
  <c r="F16" i="25"/>
  <c r="F13" i="24"/>
  <c r="F16" i="23"/>
  <c r="I16" i="22"/>
  <c r="J16" i="22" s="1"/>
  <c r="H14" i="22"/>
  <c r="E16" i="22"/>
  <c r="F16" i="22" s="1"/>
</calcChain>
</file>

<file path=xl/sharedStrings.xml><?xml version="1.0" encoding="utf-8"?>
<sst xmlns="http://schemas.openxmlformats.org/spreadsheetml/2006/main" count="432" uniqueCount="42">
  <si>
    <t>Rok</t>
  </si>
  <si>
    <t>Wypadki drogowe</t>
  </si>
  <si>
    <t>Ofiary śmiertelne</t>
  </si>
  <si>
    <t>Ranni</t>
  </si>
  <si>
    <t>Wypadki drogowe w Polsce</t>
  </si>
  <si>
    <t>Wypadki z winy kierującego pojazdem</t>
  </si>
  <si>
    <t>Źródło: GUS oraz Komenda Główna Policji</t>
  </si>
  <si>
    <t>samochód osobowy</t>
  </si>
  <si>
    <t>motorower</t>
  </si>
  <si>
    <t>motocykl</t>
  </si>
  <si>
    <t>rower</t>
  </si>
  <si>
    <t>autobus</t>
  </si>
  <si>
    <t>samochód ciężarowy</t>
  </si>
  <si>
    <t>ciągnik rolniczy</t>
  </si>
  <si>
    <t>inne</t>
  </si>
  <si>
    <t>w tym z winy kierujących pojazdami</t>
  </si>
  <si>
    <t>w tym z winy pozostałych sprawców</t>
  </si>
  <si>
    <t>Wypadki drogowe w Polsce według pojazdu sprawcy - Rok 2021</t>
  </si>
  <si>
    <t>ogółem</t>
  </si>
  <si>
    <t>Udział</t>
  </si>
  <si>
    <r>
      <t xml:space="preserve">w tym: przez kierujących pojazdami
</t>
    </r>
    <r>
      <rPr>
        <sz val="12"/>
        <color rgb="FF00B0F0"/>
        <rFont val="Arial CE"/>
        <charset val="238"/>
      </rPr>
      <t>(udział odnosi się do ogółu kierujących pojazdami)</t>
    </r>
  </si>
  <si>
    <t>Wypadki drogowe w Polsce według pojazdu sprawcy - Rok 2020</t>
  </si>
  <si>
    <t>Wypadki drogowe w Polsce według pojazdu sprawcy - Rok 2018</t>
  </si>
  <si>
    <t>Wypadki drogowe w Polsce według pojazdu sprawcy - Rok 2017</t>
  </si>
  <si>
    <t>Wypadki drogowe w Polsce według pojazdu sprawcy - Rok 2016</t>
  </si>
  <si>
    <t>Wypadki drogowe w Polsce według pojazdu sprawcy - Rok 2015</t>
  </si>
  <si>
    <t>Wypadki drogowe w Polsce według pojazdu sprawcy - Rok 2014</t>
  </si>
  <si>
    <t>Wypadki drogowe w Polsce według pojazdu sprawcy - Rok 2013</t>
  </si>
  <si>
    <t>Wypadki drogowe w Polsce według pojazdu sprawcy - Rok 2012</t>
  </si>
  <si>
    <t>Wypadki drogowe w Polsce według pojazdu sprawcy - Rok 2011</t>
  </si>
  <si>
    <t>Wypadki drogowe w Polsce według pojazdu sprawcy - Rok 2010</t>
  </si>
  <si>
    <t>Wypadki drogowe w Polsce według pojazdu sprawcy - Rok 2009</t>
  </si>
  <si>
    <t>Wypadki drogowe w Polsce według pojazdu sprawcy - Rok 2008</t>
  </si>
  <si>
    <t>Wypadki drogowe w Polsce według pojazdu sprawcy - Rok 2006</t>
  </si>
  <si>
    <t>Wypadki drogowe w Polsce według pojazdu sprawcy - Rok 2019</t>
  </si>
  <si>
    <t>Wypadki drogowe w Polsce według pojazdu sprawcy - Rok 2007</t>
  </si>
  <si>
    <t>Wypadki drogowe w Polsce według pojazdu sprawcy - Rok 2022</t>
  </si>
  <si>
    <t>Wypadki drogowe w Polsce według pojazdu sprawcy - Rok 2023</t>
  </si>
  <si>
    <t>Wypadki drogowe w Polsce według pojazdu sprawcy - Rok 2024</t>
  </si>
  <si>
    <t>Wypadki drogowe w Polsce według pojazdu sprawcy - Rok 2025</t>
  </si>
  <si>
    <t>-</t>
  </si>
  <si>
    <t>zmiana 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</si>
</sst>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_-* #,##0.0\ _z_ł_-;\-* #,##0.0\ _z_ł_-;_-* &quot;-&quot;??\ _z_ł_-;_-@_-"/>
    <numFmt numFmtId="166" formatCode="_-* #,##0\ _z_ł_-;\-* #,##0\ _z_ł_-;_-* &quot;-&quot;??\ _z_ł_-;_-@_-"/>
    <numFmt numFmtId="167" formatCode="0.0%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b/>
      <i/>
      <sz val="10"/>
      <color rgb="FF00B0F0"/>
      <name val="Arial CE"/>
      <charset val="238"/>
    </font>
    <font>
      <b/>
      <i/>
      <sz val="12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b/>
      <i/>
      <sz val="9"/>
      <color rgb="FF00B0F0"/>
      <name val="Arial CE"/>
      <charset val="238"/>
    </font>
    <font>
      <b/>
      <i/>
      <sz val="20"/>
      <color rgb="FF00B0F0"/>
      <name val="Calibri"/>
      <family val="2"/>
      <charset val="238"/>
      <scheme val="minor"/>
    </font>
    <font>
      <b/>
      <i/>
      <sz val="18"/>
      <color rgb="FF00B0F0"/>
      <name val="Calibri"/>
      <family val="2"/>
      <charset val="238"/>
      <scheme val="minor"/>
    </font>
    <font>
      <sz val="11"/>
      <name val="Arial CE"/>
      <charset val="238"/>
    </font>
    <font>
      <b/>
      <i/>
      <sz val="11"/>
      <color rgb="FF00B0F0"/>
      <name val="Arial CE"/>
      <charset val="238"/>
    </font>
    <font>
      <sz val="12"/>
      <color rgb="FF00B0F0"/>
      <name val="Arial CE"/>
      <charset val="238"/>
    </font>
    <font>
      <b/>
      <sz val="12"/>
      <color rgb="FF00B0F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0" tint="-0.14996795556505021"/>
      </bottom>
      <diagonal/>
    </border>
    <border>
      <left style="thin">
        <color theme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auto="1"/>
      </bottom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1"/>
      </right>
      <top style="thin">
        <color theme="0" tint="-0.14996795556505021"/>
      </top>
      <bottom/>
      <diagonal/>
    </border>
    <border>
      <left style="thin">
        <color theme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auto="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6" fontId="6" fillId="0" borderId="12" xfId="2" applyNumberFormat="1" applyFont="1" applyFill="1" applyBorder="1" applyAlignment="1">
      <alignment horizontal="center" vertical="center"/>
    </xf>
    <xf numFmtId="166" fontId="6" fillId="0" borderId="8" xfId="2" applyNumberFormat="1" applyFont="1" applyFill="1" applyBorder="1" applyAlignment="1">
      <alignment horizontal="center" vertical="center"/>
    </xf>
    <xf numFmtId="166" fontId="6" fillId="0" borderId="13" xfId="2" applyNumberFormat="1" applyFont="1" applyFill="1" applyBorder="1" applyAlignment="1">
      <alignment horizontal="center" vertical="center"/>
    </xf>
    <xf numFmtId="166" fontId="6" fillId="0" borderId="14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166" fontId="6" fillId="0" borderId="29" xfId="2" applyNumberFormat="1" applyFont="1" applyFill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166" fontId="6" fillId="0" borderId="31" xfId="2" applyNumberFormat="1" applyFont="1" applyFill="1" applyBorder="1" applyAlignment="1">
      <alignment vertical="center"/>
    </xf>
    <xf numFmtId="166" fontId="6" fillId="0" borderId="31" xfId="2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6" fontId="6" fillId="0" borderId="33" xfId="2" applyNumberFormat="1" applyFont="1" applyFill="1" applyBorder="1" applyAlignment="1">
      <alignment vertical="center"/>
    </xf>
    <xf numFmtId="166" fontId="6" fillId="0" borderId="34" xfId="2" applyNumberFormat="1" applyFont="1" applyFill="1" applyBorder="1" applyAlignment="1">
      <alignment horizontal="center" vertical="center"/>
    </xf>
    <xf numFmtId="166" fontId="6" fillId="0" borderId="35" xfId="2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7" fontId="6" fillId="0" borderId="37" xfId="4" applyNumberFormat="1" applyFont="1" applyFill="1" applyBorder="1" applyAlignment="1">
      <alignment horizontal="center" vertical="center"/>
    </xf>
    <xf numFmtId="167" fontId="6" fillId="0" borderId="38" xfId="4" applyNumberFormat="1" applyFont="1" applyFill="1" applyBorder="1" applyAlignment="1">
      <alignment horizontal="center" vertical="center"/>
    </xf>
    <xf numFmtId="167" fontId="6" fillId="0" borderId="39" xfId="4" applyNumberFormat="1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66" fontId="6" fillId="0" borderId="43" xfId="2" applyNumberFormat="1" applyFont="1" applyFill="1" applyBorder="1" applyAlignment="1">
      <alignment vertical="center"/>
    </xf>
    <xf numFmtId="0" fontId="5" fillId="0" borderId="44" xfId="0" applyFont="1" applyBorder="1" applyAlignment="1">
      <alignment horizontal="center" vertical="center"/>
    </xf>
    <xf numFmtId="166" fontId="6" fillId="0" borderId="11" xfId="2" applyNumberFormat="1" applyFont="1" applyFill="1" applyBorder="1" applyAlignment="1">
      <alignment vertical="center"/>
    </xf>
    <xf numFmtId="166" fontId="6" fillId="0" borderId="11" xfId="2" applyNumberFormat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6" fontId="6" fillId="0" borderId="10" xfId="2" applyNumberFormat="1" applyFont="1" applyFill="1" applyBorder="1" applyAlignment="1">
      <alignment vertical="center"/>
    </xf>
    <xf numFmtId="167" fontId="6" fillId="0" borderId="46" xfId="4" applyNumberFormat="1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" fontId="12" fillId="0" borderId="20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3" fontId="12" fillId="0" borderId="20" xfId="1" applyNumberFormat="1" applyFont="1" applyBorder="1" applyAlignment="1">
      <alignment horizontal="center" vertical="center"/>
    </xf>
    <xf numFmtId="3" fontId="12" fillId="0" borderId="7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 wrapText="1"/>
    </xf>
    <xf numFmtId="167" fontId="12" fillId="0" borderId="55" xfId="3" applyNumberFormat="1" applyFont="1" applyFill="1" applyBorder="1" applyAlignment="1">
      <alignment horizontal="center" vertical="center"/>
    </xf>
    <xf numFmtId="167" fontId="12" fillId="0" borderId="55" xfId="3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3" fontId="12" fillId="3" borderId="18" xfId="1" applyNumberFormat="1" applyFont="1" applyFill="1" applyBorder="1" applyAlignment="1">
      <alignment horizontal="center" vertical="center"/>
    </xf>
    <xf numFmtId="167" fontId="12" fillId="3" borderId="54" xfId="3" applyNumberFormat="1" applyFont="1" applyFill="1" applyBorder="1" applyAlignment="1">
      <alignment horizontal="center" vertical="center"/>
    </xf>
    <xf numFmtId="3" fontId="12" fillId="3" borderId="16" xfId="1" applyNumberFormat="1" applyFont="1" applyFill="1" applyBorder="1" applyAlignment="1">
      <alignment horizontal="center" vertical="center"/>
    </xf>
    <xf numFmtId="167" fontId="12" fillId="3" borderId="56" xfId="3" applyNumberFormat="1" applyFont="1" applyFill="1" applyBorder="1" applyAlignment="1">
      <alignment horizontal="center" vertical="center"/>
    </xf>
    <xf numFmtId="3" fontId="12" fillId="0" borderId="57" xfId="1" applyNumberFormat="1" applyFont="1" applyFill="1" applyBorder="1" applyAlignment="1">
      <alignment horizontal="center" vertical="center"/>
    </xf>
    <xf numFmtId="167" fontId="12" fillId="0" borderId="58" xfId="3" applyNumberFormat="1" applyFont="1" applyFill="1" applyBorder="1" applyAlignment="1">
      <alignment horizontal="center" vertical="center"/>
    </xf>
    <xf numFmtId="3" fontId="12" fillId="0" borderId="59" xfId="1" applyNumberFormat="1" applyFont="1" applyFill="1" applyBorder="1" applyAlignment="1">
      <alignment horizontal="center" vertical="center"/>
    </xf>
    <xf numFmtId="3" fontId="12" fillId="3" borderId="17" xfId="0" applyNumberFormat="1" applyFont="1" applyFill="1" applyBorder="1" applyAlignment="1">
      <alignment horizontal="center" vertical="center"/>
    </xf>
    <xf numFmtId="167" fontId="12" fillId="3" borderId="53" xfId="3" applyNumberFormat="1" applyFont="1" applyFill="1" applyBorder="1" applyAlignment="1">
      <alignment horizontal="center" vertical="center"/>
    </xf>
    <xf numFmtId="3" fontId="12" fillId="3" borderId="15" xfId="0" applyNumberFormat="1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 wrapText="1"/>
    </xf>
    <xf numFmtId="167" fontId="12" fillId="3" borderId="61" xfId="3" applyNumberFormat="1" applyFont="1" applyFill="1" applyBorder="1" applyAlignment="1">
      <alignment horizontal="center" vertical="center"/>
    </xf>
    <xf numFmtId="167" fontId="12" fillId="0" borderId="62" xfId="3" applyNumberFormat="1" applyFont="1" applyBorder="1" applyAlignment="1">
      <alignment horizontal="center" vertical="center"/>
    </xf>
    <xf numFmtId="167" fontId="12" fillId="0" borderId="62" xfId="3" applyNumberFormat="1" applyFont="1" applyFill="1" applyBorder="1" applyAlignment="1">
      <alignment horizontal="center" vertical="center"/>
    </xf>
    <xf numFmtId="167" fontId="12" fillId="0" borderId="63" xfId="3" applyNumberFormat="1" applyFont="1" applyFill="1" applyBorder="1" applyAlignment="1">
      <alignment horizontal="center" vertical="center"/>
    </xf>
    <xf numFmtId="167" fontId="12" fillId="3" borderId="60" xfId="3" applyNumberFormat="1" applyFont="1" applyFill="1" applyBorder="1" applyAlignment="1">
      <alignment horizontal="center" vertical="center"/>
    </xf>
    <xf numFmtId="3" fontId="12" fillId="0" borderId="64" xfId="1" applyNumberFormat="1" applyFont="1" applyBorder="1" applyAlignment="1">
      <alignment horizontal="center" vertical="center"/>
    </xf>
    <xf numFmtId="167" fontId="12" fillId="0" borderId="65" xfId="3" applyNumberFormat="1" applyFont="1" applyBorder="1" applyAlignment="1">
      <alignment horizontal="center" vertical="center"/>
    </xf>
    <xf numFmtId="3" fontId="12" fillId="0" borderId="66" xfId="1" applyNumberFormat="1" applyFont="1" applyBorder="1" applyAlignment="1">
      <alignment horizontal="center" vertical="center"/>
    </xf>
    <xf numFmtId="167" fontId="12" fillId="0" borderId="67" xfId="3" applyNumberFormat="1" applyFont="1" applyBorder="1" applyAlignment="1">
      <alignment horizontal="center" vertical="center"/>
    </xf>
    <xf numFmtId="3" fontId="12" fillId="3" borderId="21" xfId="1" applyNumberFormat="1" applyFont="1" applyFill="1" applyBorder="1" applyAlignment="1">
      <alignment horizontal="center" vertical="center"/>
    </xf>
    <xf numFmtId="3" fontId="12" fillId="3" borderId="9" xfId="1" applyNumberFormat="1" applyFont="1" applyFill="1" applyBorder="1" applyAlignment="1">
      <alignment horizontal="center" vertical="center"/>
    </xf>
    <xf numFmtId="167" fontId="12" fillId="3" borderId="68" xfId="3" applyNumberFormat="1" applyFont="1" applyFill="1" applyBorder="1" applyAlignment="1">
      <alignment horizontal="center" vertical="center"/>
    </xf>
    <xf numFmtId="166" fontId="6" fillId="0" borderId="69" xfId="2" applyNumberFormat="1" applyFont="1" applyFill="1" applyBorder="1" applyAlignment="1">
      <alignment horizontal="center" vertical="center"/>
    </xf>
    <xf numFmtId="166" fontId="6" fillId="0" borderId="70" xfId="2" applyNumberFormat="1" applyFont="1" applyFill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166" fontId="6" fillId="0" borderId="72" xfId="2" applyNumberFormat="1" applyFont="1" applyFill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166" fontId="6" fillId="0" borderId="74" xfId="2" applyNumberFormat="1" applyFont="1" applyFill="1" applyBorder="1" applyAlignment="1">
      <alignment horizontal="center" vertical="center"/>
    </xf>
    <xf numFmtId="166" fontId="6" fillId="0" borderId="43" xfId="2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49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</cellXfs>
  <cellStyles count="5">
    <cellStyle name="Dziesiętny" xfId="1" builtinId="3"/>
    <cellStyle name="Dziesiętny 2" xfId="2" xr:uid="{00000000-0005-0000-0000-000001000000}"/>
    <cellStyle name="Normalny" xfId="0" builtinId="0"/>
    <cellStyle name="Procentowy" xfId="3" builtinId="5"/>
    <cellStyle name="Procentowy 2" xfId="4" xr:uid="{00000000-0005-0000-0000-000004000000}"/>
  </cellStyles>
  <dxfs count="0"/>
  <tableStyles count="0" defaultTableStyle="TableStyleMedium2" defaultPivotStyle="PivotStyleLight16"/>
  <colors>
    <mruColors>
      <color rgb="FFF79747"/>
      <color rgb="FFF89F56"/>
      <color rgb="FFF9A763"/>
      <color rgb="FFF7903B"/>
      <color rgb="FFF8C5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Wypadki drogowe, ofiary</a:t>
            </a:r>
            <a:r>
              <a:rPr lang="pl-PL" baseline="0"/>
              <a:t> śmiertelne</a:t>
            </a:r>
            <a:r>
              <a:rPr lang="pl-PL"/>
              <a:t>, ranni
w Polsce</a:t>
            </a:r>
          </a:p>
        </c:rich>
      </c:tx>
      <c:layout>
        <c:manualLayout>
          <c:xMode val="edge"/>
          <c:yMode val="edge"/>
          <c:x val="0.26176949070957206"/>
          <c:y val="3.2573234847192087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0325010488930519"/>
          <c:y val="0.16007570482261146"/>
          <c:w val="0.88353221646550684"/>
          <c:h val="0.64629159450306806"/>
        </c:manualLayout>
      </c:layout>
      <c:lineChart>
        <c:grouping val="standard"/>
        <c:varyColors val="0"/>
        <c:ser>
          <c:idx val="0"/>
          <c:order val="0"/>
          <c:tx>
            <c:strRef>
              <c:f>'Wypadki PL 2004-2025'!$C$6</c:f>
              <c:strCache>
                <c:ptCount val="1"/>
                <c:pt idx="0">
                  <c:v>Wypadki drogowe</c:v>
                </c:pt>
              </c:strCache>
            </c:strRef>
          </c:tx>
          <c:marker>
            <c:symbol val="none"/>
          </c:marker>
          <c:cat>
            <c:numRef>
              <c:f>'Wypadki PL 2004-2025'!$B$8:$B$29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'Wypadki PL 2004-2025'!$C$8:$C$29</c:f>
              <c:numCache>
                <c:formatCode>_-* #\ ##0\ _z_ł_-;\-* #\ ##0\ _z_ł_-;_-* "-"??\ _z_ł_-;_-@_-</c:formatCode>
                <c:ptCount val="22"/>
                <c:pt idx="0">
                  <c:v>51069</c:v>
                </c:pt>
                <c:pt idx="1">
                  <c:v>48100</c:v>
                </c:pt>
                <c:pt idx="2">
                  <c:v>46876</c:v>
                </c:pt>
                <c:pt idx="3">
                  <c:v>49536</c:v>
                </c:pt>
                <c:pt idx="4">
                  <c:v>49054</c:v>
                </c:pt>
                <c:pt idx="5">
                  <c:v>44196</c:v>
                </c:pt>
                <c:pt idx="6">
                  <c:v>38832</c:v>
                </c:pt>
                <c:pt idx="7">
                  <c:v>40065</c:v>
                </c:pt>
                <c:pt idx="8">
                  <c:v>37046</c:v>
                </c:pt>
                <c:pt idx="9">
                  <c:v>35847</c:v>
                </c:pt>
                <c:pt idx="10">
                  <c:v>34970</c:v>
                </c:pt>
                <c:pt idx="11">
                  <c:v>32967</c:v>
                </c:pt>
                <c:pt idx="12">
                  <c:v>33664</c:v>
                </c:pt>
                <c:pt idx="13">
                  <c:v>32760</c:v>
                </c:pt>
                <c:pt idx="14">
                  <c:v>31674</c:v>
                </c:pt>
                <c:pt idx="15">
                  <c:v>30288</c:v>
                </c:pt>
                <c:pt idx="16">
                  <c:v>23540</c:v>
                </c:pt>
                <c:pt idx="17">
                  <c:v>22816</c:v>
                </c:pt>
                <c:pt idx="18">
                  <c:v>21322</c:v>
                </c:pt>
                <c:pt idx="19">
                  <c:v>20936</c:v>
                </c:pt>
                <c:pt idx="20">
                  <c:v>21519</c:v>
                </c:pt>
                <c:pt idx="21">
                  <c:v>20925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F-400E-A340-2E653779CCA8}"/>
            </c:ext>
          </c:extLst>
        </c:ser>
        <c:ser>
          <c:idx val="1"/>
          <c:order val="1"/>
          <c:tx>
            <c:strRef>
              <c:f>'Wypadki PL 2004-2025'!$D$6</c:f>
              <c:strCache>
                <c:ptCount val="1"/>
                <c:pt idx="0">
                  <c:v>Ofiary śmiertelne</c:v>
                </c:pt>
              </c:strCache>
            </c:strRef>
          </c:tx>
          <c:marker>
            <c:symbol val="none"/>
          </c:marker>
          <c:cat>
            <c:numRef>
              <c:f>'Wypadki PL 2004-2025'!$B$8:$B$29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'Wypadki PL 2004-2025'!$D$8:$D$29</c:f>
              <c:numCache>
                <c:formatCode>_-* #\ ##0\ _z_ł_-;\-* #\ ##0\ _z_ł_-;_-* "-"??\ _z_ł_-;_-@_-</c:formatCode>
                <c:ptCount val="22"/>
                <c:pt idx="0">
                  <c:v>5712</c:v>
                </c:pt>
                <c:pt idx="1">
                  <c:v>5444</c:v>
                </c:pt>
                <c:pt idx="2">
                  <c:v>5243</c:v>
                </c:pt>
                <c:pt idx="3">
                  <c:v>5583</c:v>
                </c:pt>
                <c:pt idx="4">
                  <c:v>5437</c:v>
                </c:pt>
                <c:pt idx="5">
                  <c:v>4572</c:v>
                </c:pt>
                <c:pt idx="6">
                  <c:v>3907</c:v>
                </c:pt>
                <c:pt idx="7">
                  <c:v>4189</c:v>
                </c:pt>
                <c:pt idx="8">
                  <c:v>3571</c:v>
                </c:pt>
                <c:pt idx="9">
                  <c:v>3357</c:v>
                </c:pt>
                <c:pt idx="10">
                  <c:v>3202</c:v>
                </c:pt>
                <c:pt idx="11">
                  <c:v>2938</c:v>
                </c:pt>
                <c:pt idx="12">
                  <c:v>3026</c:v>
                </c:pt>
                <c:pt idx="13">
                  <c:v>2831</c:v>
                </c:pt>
                <c:pt idx="14">
                  <c:v>2862</c:v>
                </c:pt>
                <c:pt idx="15">
                  <c:v>2909</c:v>
                </c:pt>
                <c:pt idx="16">
                  <c:v>2491</c:v>
                </c:pt>
                <c:pt idx="17">
                  <c:v>2245</c:v>
                </c:pt>
                <c:pt idx="18">
                  <c:v>1896</c:v>
                </c:pt>
                <c:pt idx="19">
                  <c:v>1893</c:v>
                </c:pt>
                <c:pt idx="20">
                  <c:v>1896</c:v>
                </c:pt>
                <c:pt idx="21">
                  <c:v>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F-400E-A340-2E653779CCA8}"/>
            </c:ext>
          </c:extLst>
        </c:ser>
        <c:ser>
          <c:idx val="2"/>
          <c:order val="2"/>
          <c:tx>
            <c:strRef>
              <c:f>'Wypadki PL 2004-2025'!$E$6</c:f>
              <c:strCache>
                <c:ptCount val="1"/>
                <c:pt idx="0">
                  <c:v>Ranni</c:v>
                </c:pt>
              </c:strCache>
            </c:strRef>
          </c:tx>
          <c:marker>
            <c:symbol val="none"/>
          </c:marker>
          <c:cat>
            <c:numRef>
              <c:f>'Wypadki PL 2004-2025'!$B$8:$B$29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'Wypadki PL 2004-2025'!$E$8:$E$29</c:f>
              <c:numCache>
                <c:formatCode>_-* #\ ##0\ _z_ł_-;\-* #\ ##0\ _z_ł_-;_-* "-"??\ _z_ł_-;_-@_-</c:formatCode>
                <c:ptCount val="22"/>
                <c:pt idx="0">
                  <c:v>64661</c:v>
                </c:pt>
                <c:pt idx="1">
                  <c:v>61191</c:v>
                </c:pt>
                <c:pt idx="2">
                  <c:v>59123</c:v>
                </c:pt>
                <c:pt idx="3">
                  <c:v>63224</c:v>
                </c:pt>
                <c:pt idx="4">
                  <c:v>62097</c:v>
                </c:pt>
                <c:pt idx="5">
                  <c:v>56046</c:v>
                </c:pt>
                <c:pt idx="6">
                  <c:v>48952</c:v>
                </c:pt>
                <c:pt idx="7">
                  <c:v>49501</c:v>
                </c:pt>
                <c:pt idx="8">
                  <c:v>45792</c:v>
                </c:pt>
                <c:pt idx="9">
                  <c:v>44059</c:v>
                </c:pt>
                <c:pt idx="10">
                  <c:v>42545</c:v>
                </c:pt>
                <c:pt idx="11">
                  <c:v>39778</c:v>
                </c:pt>
                <c:pt idx="12">
                  <c:v>40766</c:v>
                </c:pt>
                <c:pt idx="13">
                  <c:v>39466</c:v>
                </c:pt>
                <c:pt idx="14">
                  <c:v>37359</c:v>
                </c:pt>
                <c:pt idx="15">
                  <c:v>35477</c:v>
                </c:pt>
                <c:pt idx="16">
                  <c:v>26463</c:v>
                </c:pt>
                <c:pt idx="17">
                  <c:v>26415</c:v>
                </c:pt>
                <c:pt idx="18">
                  <c:v>24743</c:v>
                </c:pt>
                <c:pt idx="19">
                  <c:v>24125</c:v>
                </c:pt>
                <c:pt idx="20">
                  <c:v>24782</c:v>
                </c:pt>
                <c:pt idx="21">
                  <c:v>24590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F-400E-A340-2E653779C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645775"/>
        <c:axId val="1"/>
      </c:lineChart>
      <c:catAx>
        <c:axId val="178364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i="0"/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i="0"/>
            </a:pPr>
            <a:endParaRPr lang="pl-PL"/>
          </a:p>
        </c:txPr>
        <c:crossAx val="1783645775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100" b="1" i="1" u="none" strike="noStrike" baseline="0">
          <a:solidFill>
            <a:srgbClr val="00B0F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2017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D4-4414-AF9F-929656053A9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D4-4414-AF9F-929656053A9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D4-4414-AF9F-929656053A97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D4-4414-AF9F-929656053A9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D4-4414-AF9F-929656053A9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D4-4414-AF9F-929656053A97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D4-4414-AF9F-929656053A97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D4-4414-AF9F-929656053A97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D4-4414-AF9F-929656053A97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D4-4414-AF9F-929656053A97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D4-4414-AF9F-929656053A97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D4-4414-AF9F-929656053A97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D4-4414-AF9F-929656053A97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D4-4414-AF9F-929656053A97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D4-4414-AF9F-929656053A97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D4-4414-AF9F-929656053A9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'2017'!$D$9:$D$16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'2017'!$E$9:$E$16</c:f>
              <c:numCache>
                <c:formatCode>#,##0</c:formatCode>
                <c:ptCount val="8"/>
                <c:pt idx="0">
                  <c:v>1546</c:v>
                </c:pt>
                <c:pt idx="1">
                  <c:v>603</c:v>
                </c:pt>
                <c:pt idx="2">
                  <c:v>738</c:v>
                </c:pt>
                <c:pt idx="3">
                  <c:v>21733</c:v>
                </c:pt>
                <c:pt idx="4">
                  <c:v>411</c:v>
                </c:pt>
                <c:pt idx="5">
                  <c:v>2285</c:v>
                </c:pt>
                <c:pt idx="6">
                  <c:v>152</c:v>
                </c:pt>
                <c:pt idx="7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D4-4414-AF9F-929656053A9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2016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197817817504423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F0-4494-BB36-86C51E0AA41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F0-4494-BB36-86C51E0AA41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F0-4494-BB36-86C51E0AA41D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F0-4494-BB36-86C51E0AA41D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F0-4494-BB36-86C51E0AA41D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5F0-4494-BB36-86C51E0AA41D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5F0-4494-BB36-86C51E0AA41D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5F0-4494-BB36-86C51E0AA41D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F0-4494-BB36-86C51E0AA41D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F0-4494-BB36-86C51E0AA41D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F0-4494-BB36-86C51E0AA41D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F0-4494-BB36-86C51E0AA41D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F0-4494-BB36-86C51E0AA41D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F0-4494-BB36-86C51E0AA41D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F0-4494-BB36-86C51E0AA41D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F0-4494-BB36-86C51E0AA41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'2016'!$D$9:$D$16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'2016'!$E$9:$E$16</c:f>
              <c:numCache>
                <c:formatCode>#,##0</c:formatCode>
                <c:ptCount val="8"/>
                <c:pt idx="0">
                  <c:v>1778</c:v>
                </c:pt>
                <c:pt idx="1">
                  <c:v>731</c:v>
                </c:pt>
                <c:pt idx="2">
                  <c:v>823</c:v>
                </c:pt>
                <c:pt idx="3">
                  <c:v>22134</c:v>
                </c:pt>
                <c:pt idx="4">
                  <c:v>419</c:v>
                </c:pt>
                <c:pt idx="5">
                  <c:v>2201</c:v>
                </c:pt>
                <c:pt idx="6">
                  <c:v>118</c:v>
                </c:pt>
                <c:pt idx="7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F0-4494-BB36-86C51E0AA4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2015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583503702196272"/>
          <c:y val="1.094663639560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1A-4DD4-8AE2-400C752118A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1A-4DD4-8AE2-400C752118A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1A-4DD4-8AE2-400C752118AA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1A-4DD4-8AE2-400C752118AA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1A-4DD4-8AE2-400C752118AA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1A-4DD4-8AE2-400C752118AA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1A-4DD4-8AE2-400C752118AA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1A-4DD4-8AE2-400C752118AA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1A-4DD4-8AE2-400C752118AA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1A-4DD4-8AE2-400C752118AA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1A-4DD4-8AE2-400C752118AA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1A-4DD4-8AE2-400C752118AA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1A-4DD4-8AE2-400C752118AA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1A-4DD4-8AE2-400C752118AA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1A-4DD4-8AE2-400C752118AA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1A-4DD4-8AE2-400C752118A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'2015'!$D$9:$D$16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'2015'!$E$9:$E$16</c:f>
              <c:numCache>
                <c:formatCode>#,##0</c:formatCode>
                <c:ptCount val="8"/>
                <c:pt idx="0">
                  <c:v>1644</c:v>
                </c:pt>
                <c:pt idx="1">
                  <c:v>726</c:v>
                </c:pt>
                <c:pt idx="2">
                  <c:v>855</c:v>
                </c:pt>
                <c:pt idx="3">
                  <c:v>21299</c:v>
                </c:pt>
                <c:pt idx="4">
                  <c:v>373</c:v>
                </c:pt>
                <c:pt idx="5">
                  <c:v>1598</c:v>
                </c:pt>
                <c:pt idx="6">
                  <c:v>110</c:v>
                </c:pt>
                <c:pt idx="7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F1A-4DD4-8AE2-400C752118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2014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265412250904026"/>
          <c:y val="5.43359827750116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8A-453F-B92D-77339139F19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8A-453F-B92D-77339139F19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8A-453F-B92D-77339139F192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8A-453F-B92D-77339139F192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8A-453F-B92D-77339139F192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8A-453F-B92D-77339139F192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A8A-453F-B92D-77339139F192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A8A-453F-B92D-77339139F192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8A-453F-B92D-77339139F192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8A-453F-B92D-77339139F192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8A-453F-B92D-77339139F192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8A-453F-B92D-77339139F192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8A-453F-B92D-77339139F192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8A-453F-B92D-77339139F192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8A-453F-B92D-77339139F192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8A-453F-B92D-77339139F19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'2014'!$D$9:$D$16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'2014'!$E$9:$E$16</c:f>
              <c:numCache>
                <c:formatCode>#,##0</c:formatCode>
                <c:ptCount val="8"/>
                <c:pt idx="0">
                  <c:v>1786</c:v>
                </c:pt>
                <c:pt idx="1">
                  <c:v>855</c:v>
                </c:pt>
                <c:pt idx="2">
                  <c:v>1023</c:v>
                </c:pt>
                <c:pt idx="3">
                  <c:v>22036</c:v>
                </c:pt>
                <c:pt idx="4">
                  <c:v>364</c:v>
                </c:pt>
                <c:pt idx="5">
                  <c:v>1850</c:v>
                </c:pt>
                <c:pt idx="6">
                  <c:v>115</c:v>
                </c:pt>
                <c:pt idx="7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A8A-453F-B92D-77339139F1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2013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629229348319531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1C-48B8-9141-A7FECD1934F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1C-48B8-9141-A7FECD1934F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1C-48B8-9141-A7FECD1934F1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1C-48B8-9141-A7FECD1934F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1C-48B8-9141-A7FECD1934F1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1C-48B8-9141-A7FECD1934F1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1C-48B8-9141-A7FECD1934F1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1C-48B8-9141-A7FECD1934F1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C-48B8-9141-A7FECD1934F1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C-48B8-9141-A7FECD1934F1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C-48B8-9141-A7FECD1934F1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C-48B8-9141-A7FECD1934F1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C-48B8-9141-A7FECD1934F1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1C-48B8-9141-A7FECD1934F1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1C-48B8-9141-A7FECD1934F1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1C-48B8-9141-A7FECD1934F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'2013'!$D$9:$D$16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'2013'!$E$9:$E$16</c:f>
              <c:numCache>
                <c:formatCode>#,##0</c:formatCode>
                <c:ptCount val="8"/>
                <c:pt idx="0">
                  <c:v>1716</c:v>
                </c:pt>
                <c:pt idx="1">
                  <c:v>884</c:v>
                </c:pt>
                <c:pt idx="2">
                  <c:v>967</c:v>
                </c:pt>
                <c:pt idx="3">
                  <c:v>22659</c:v>
                </c:pt>
                <c:pt idx="4">
                  <c:v>347</c:v>
                </c:pt>
                <c:pt idx="5">
                  <c:v>1954</c:v>
                </c:pt>
                <c:pt idx="6">
                  <c:v>114</c:v>
                </c:pt>
                <c:pt idx="7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1C-48B8-9141-A7FECD1934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2012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629229348319531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B3-4B4A-9C5D-F9C845D551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B3-4B4A-9C5D-F9C845D551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B3-4B4A-9C5D-F9C845D55196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B3-4B4A-9C5D-F9C845D551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B3-4B4A-9C5D-F9C845D5519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B3-4B4A-9C5D-F9C845D5519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B3-4B4A-9C5D-F9C845D5519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B3-4B4A-9C5D-F9C845D55196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B3-4B4A-9C5D-F9C845D55196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B3-4B4A-9C5D-F9C845D55196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B3-4B4A-9C5D-F9C845D55196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B3-4B4A-9C5D-F9C845D55196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B3-4B4A-9C5D-F9C845D55196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B3-4B4A-9C5D-F9C845D55196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B3-4B4A-9C5D-F9C845D55196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B3-4B4A-9C5D-F9C845D551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'2012'!$D$9:$D$16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'2012'!$E$9:$E$16</c:f>
              <c:numCache>
                <c:formatCode>#,##0</c:formatCode>
                <c:ptCount val="8"/>
                <c:pt idx="0">
                  <c:v>1714</c:v>
                </c:pt>
                <c:pt idx="1">
                  <c:v>903</c:v>
                </c:pt>
                <c:pt idx="2">
                  <c:v>994</c:v>
                </c:pt>
                <c:pt idx="3">
                  <c:v>23265</c:v>
                </c:pt>
                <c:pt idx="4">
                  <c:v>367</c:v>
                </c:pt>
                <c:pt idx="5">
                  <c:v>2096</c:v>
                </c:pt>
                <c:pt idx="6">
                  <c:v>136</c:v>
                </c:pt>
                <c:pt idx="7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5B3-4B4A-9C5D-F9C845D551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2011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152092171381161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42-474B-9AB1-D8840E9C593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42-474B-9AB1-D8840E9C593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42-474B-9AB1-D8840E9C5935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42-474B-9AB1-D8840E9C5935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42-474B-9AB1-D8840E9C5935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42-474B-9AB1-D8840E9C5935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B42-474B-9AB1-D8840E9C5935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42-474B-9AB1-D8840E9C5935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42-474B-9AB1-D8840E9C5935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42-474B-9AB1-D8840E9C5935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42-474B-9AB1-D8840E9C5935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42-474B-9AB1-D8840E9C5935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42-474B-9AB1-D8840E9C5935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42-474B-9AB1-D8840E9C5935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42-474B-9AB1-D8840E9C5935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42-474B-9AB1-D8840E9C593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'2011'!$D$9:$D$16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'2011'!$E$9:$E$16</c:f>
              <c:numCache>
                <c:formatCode>#,##0</c:formatCode>
                <c:ptCount val="8"/>
                <c:pt idx="0">
                  <c:v>1854</c:v>
                </c:pt>
                <c:pt idx="1">
                  <c:v>994</c:v>
                </c:pt>
                <c:pt idx="2">
                  <c:v>1160</c:v>
                </c:pt>
                <c:pt idx="3">
                  <c:v>24573</c:v>
                </c:pt>
                <c:pt idx="4">
                  <c:v>364</c:v>
                </c:pt>
                <c:pt idx="5">
                  <c:v>2341</c:v>
                </c:pt>
                <c:pt idx="6">
                  <c:v>145</c:v>
                </c:pt>
                <c:pt idx="7">
                  <c:v>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B42-474B-9AB1-D8840E9C59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2010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834000720088915"/>
          <c:y val="5.433598277501161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C-4EF8-8054-1C3D84346BA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6C-4EF8-8054-1C3D84346BA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6C-4EF8-8054-1C3D84346BA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46C-4EF8-8054-1C3D84346BA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46C-4EF8-8054-1C3D84346BA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46C-4EF8-8054-1C3D84346BA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46C-4EF8-8054-1C3D84346BA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46C-4EF8-8054-1C3D84346BA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C-4EF8-8054-1C3D84346BA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C-4EF8-8054-1C3D84346BA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C-4EF8-8054-1C3D84346BA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C-4EF8-8054-1C3D84346BA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6C-4EF8-8054-1C3D84346BA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6C-4EF8-8054-1C3D84346BA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6C-4EF8-8054-1C3D84346BA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6C-4EF8-8054-1C3D84346BA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'2010'!$D$9:$D$16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'2010'!$E$9:$E$16</c:f>
              <c:numCache>
                <c:formatCode>#,##0</c:formatCode>
                <c:ptCount val="8"/>
                <c:pt idx="0">
                  <c:v>1588</c:v>
                </c:pt>
                <c:pt idx="1">
                  <c:v>869</c:v>
                </c:pt>
                <c:pt idx="2">
                  <c:v>990</c:v>
                </c:pt>
                <c:pt idx="3">
                  <c:v>23559</c:v>
                </c:pt>
                <c:pt idx="4">
                  <c:v>410</c:v>
                </c:pt>
                <c:pt idx="5">
                  <c:v>2394</c:v>
                </c:pt>
                <c:pt idx="6">
                  <c:v>146</c:v>
                </c:pt>
                <c:pt idx="7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6C-4EF8-8054-1C3D84346BA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2009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629229348319531"/>
          <c:y val="1.094663639560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9-4F7F-87F3-57213CF0C0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9-4F7F-87F3-57213CF0C0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9-4F7F-87F3-57213CF0C0DE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9-4F7F-87F3-57213CF0C0D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9-4F7F-87F3-57213CF0C0DE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9-4F7F-87F3-57213CF0C0DE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9-4F7F-87F3-57213CF0C0DE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9-4F7F-87F3-57213CF0C0DE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19-4F7F-87F3-57213CF0C0DE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19-4F7F-87F3-57213CF0C0DE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19-4F7F-87F3-57213CF0C0DE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19-4F7F-87F3-57213CF0C0DE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19-4F7F-87F3-57213CF0C0DE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19-4F7F-87F3-57213CF0C0DE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819-4F7F-87F3-57213CF0C0DE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19-4F7F-87F3-57213CF0C0D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'2009'!$D$9:$D$16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'2009'!$E$9:$E$16</c:f>
              <c:numCache>
                <c:formatCode>#,##0</c:formatCode>
                <c:ptCount val="8"/>
                <c:pt idx="0">
                  <c:v>1770</c:v>
                </c:pt>
                <c:pt idx="1">
                  <c:v>1024</c:v>
                </c:pt>
                <c:pt idx="2">
                  <c:v>1151</c:v>
                </c:pt>
                <c:pt idx="3">
                  <c:v>27190</c:v>
                </c:pt>
                <c:pt idx="4">
                  <c:v>394</c:v>
                </c:pt>
                <c:pt idx="5">
                  <c:v>2495</c:v>
                </c:pt>
                <c:pt idx="6">
                  <c:v>159</c:v>
                </c:pt>
                <c:pt idx="7">
                  <c:v>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19-4F7F-87F3-57213CF0C0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2008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8E-4B0A-A47B-9CB3D2E57CA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8E-4B0A-A47B-9CB3D2E57CA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8E-4B0A-A47B-9CB3D2E57CAC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8E-4B0A-A47B-9CB3D2E57CAC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8E-4B0A-A47B-9CB3D2E57CAC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8E-4B0A-A47B-9CB3D2E57CAC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8E-4B0A-A47B-9CB3D2E57CAC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8E-4B0A-A47B-9CB3D2E57CAC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E-4B0A-A47B-9CB3D2E57CAC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8E-4B0A-A47B-9CB3D2E57CAC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E-4B0A-A47B-9CB3D2E57CAC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8E-4B0A-A47B-9CB3D2E57CAC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8E-4B0A-A47B-9CB3D2E57CAC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8E-4B0A-A47B-9CB3D2E57CAC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8E-4B0A-A47B-9CB3D2E57CAC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8E-4B0A-A47B-9CB3D2E57CA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'2008'!$D$9:$D$16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'2008'!$E$9:$E$16</c:f>
              <c:numCache>
                <c:formatCode>#,##0</c:formatCode>
                <c:ptCount val="8"/>
                <c:pt idx="0">
                  <c:v>2205</c:v>
                </c:pt>
                <c:pt idx="1">
                  <c:v>1073</c:v>
                </c:pt>
                <c:pt idx="2">
                  <c:v>1195</c:v>
                </c:pt>
                <c:pt idx="3">
                  <c:v>29475</c:v>
                </c:pt>
                <c:pt idx="4">
                  <c:v>436</c:v>
                </c:pt>
                <c:pt idx="5">
                  <c:v>2864</c:v>
                </c:pt>
                <c:pt idx="6">
                  <c:v>182</c:v>
                </c:pt>
                <c:pt idx="7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F8E-4B0A-A47B-9CB3D2E57CA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2025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6C-43DE-9011-015BB956115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6C-43DE-9011-015BB956115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6C-43DE-9011-015BB956115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6C-43DE-9011-015BB956115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6C-43DE-9011-015BB956115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6C-43DE-9011-015BB956115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A6C-43DE-9011-015BB956115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A6C-43DE-9011-015BB956115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6C-43DE-9011-015BB956115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6C-43DE-9011-015BB956115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6C-43DE-9011-015BB956115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6C-43DE-9011-015BB956115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6C-43DE-9011-015BB956115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6C-43DE-9011-015BB956115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6C-43DE-9011-015BB956115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6C-43DE-9011-015BB95611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A6C-43DE-9011-015BB95611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2007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834000720088915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E3-40BD-A96C-F02793A5C67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E3-40BD-A96C-F02793A5C67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E3-40BD-A96C-F02793A5C67E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E3-40BD-A96C-F02793A5C67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E3-40BD-A96C-F02793A5C67E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E3-40BD-A96C-F02793A5C67E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E3-40BD-A96C-F02793A5C67E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E3-40BD-A96C-F02793A5C67E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E3-40BD-A96C-F02793A5C67E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E3-40BD-A96C-F02793A5C67E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E3-40BD-A96C-F02793A5C67E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E3-40BD-A96C-F02793A5C67E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E3-40BD-A96C-F02793A5C67E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E3-40BD-A96C-F02793A5C67E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E3-40BD-A96C-F02793A5C67E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E3-40BD-A96C-F02793A5C6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'2007'!$D$9:$D$16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'2007'!$E$9:$E$16</c:f>
              <c:numCache>
                <c:formatCode>#,##0</c:formatCode>
                <c:ptCount val="8"/>
                <c:pt idx="0">
                  <c:v>2299</c:v>
                </c:pt>
                <c:pt idx="1">
                  <c:v>815</c:v>
                </c:pt>
                <c:pt idx="2">
                  <c:v>953</c:v>
                </c:pt>
                <c:pt idx="3">
                  <c:v>29445</c:v>
                </c:pt>
                <c:pt idx="4">
                  <c:v>450</c:v>
                </c:pt>
                <c:pt idx="5">
                  <c:v>3387</c:v>
                </c:pt>
                <c:pt idx="6">
                  <c:v>197</c:v>
                </c:pt>
                <c:pt idx="7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7E3-40BD-A96C-F02793A5C6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2006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152092171381161"/>
          <c:y val="1.0946636395601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F4-41C3-A0E8-B54DE75606C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F4-41C3-A0E8-B54DE75606C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F4-41C3-A0E8-B54DE75606C5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F4-41C3-A0E8-B54DE75606C5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F4-41C3-A0E8-B54DE75606C5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F4-41C3-A0E8-B54DE75606C5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8F4-41C3-A0E8-B54DE75606C5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8F4-41C3-A0E8-B54DE75606C5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F4-41C3-A0E8-B54DE75606C5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F4-41C3-A0E8-B54DE75606C5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F4-41C3-A0E8-B54DE75606C5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F4-41C3-A0E8-B54DE75606C5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F4-41C3-A0E8-B54DE75606C5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F4-41C3-A0E8-B54DE75606C5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F4-41C3-A0E8-B54DE75606C5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F4-41C3-A0E8-B54DE75606C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'2006'!$D$9:$D$16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'2006'!$E$9:$E$16</c:f>
              <c:numCache>
                <c:formatCode>#,##0</c:formatCode>
                <c:ptCount val="8"/>
                <c:pt idx="0">
                  <c:v>2930</c:v>
                </c:pt>
                <c:pt idx="1">
                  <c:v>624</c:v>
                </c:pt>
                <c:pt idx="2">
                  <c:v>858</c:v>
                </c:pt>
                <c:pt idx="3">
                  <c:v>28228</c:v>
                </c:pt>
                <c:pt idx="4">
                  <c:v>550</c:v>
                </c:pt>
                <c:pt idx="5">
                  <c:v>4019</c:v>
                </c:pt>
                <c:pt idx="6">
                  <c:v>207</c:v>
                </c:pt>
                <c:pt idx="7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8F4-41C3-A0E8-B54DE75606C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2024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3D-48EC-8186-982FAF7F626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3D-48EC-8186-982FAF7F626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3D-48EC-8186-982FAF7F6262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3D-48EC-8186-982FAF7F6262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3D-48EC-8186-982FAF7F6262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3D-48EC-8186-982FAF7F6262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3D-48EC-8186-982FAF7F6262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A3D-48EC-8186-982FAF7F6262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3D-48EC-8186-982FAF7F6262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3D-48EC-8186-982FAF7F6262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3D-48EC-8186-982FAF7F6262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3D-48EC-8186-982FAF7F6262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3D-48EC-8186-982FAF7F6262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3D-48EC-8186-982FAF7F6262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3D-48EC-8186-982FAF7F6262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3D-48EC-8186-982FAF7F62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A3D-48EC-8186-982FAF7F626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2023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F5-4E87-A327-D8F3C3BA316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F5-4E87-A327-D8F3C3BA316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F5-4E87-A327-D8F3C3BA316F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F5-4E87-A327-D8F3C3BA316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F5-4E87-A327-D8F3C3BA316F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F5-4E87-A327-D8F3C3BA316F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F5-4E87-A327-D8F3C3BA316F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F5-4E87-A327-D8F3C3BA316F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F5-4E87-A327-D8F3C3BA316F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F5-4E87-A327-D8F3C3BA316F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F5-4E87-A327-D8F3C3BA316F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F5-4E87-A327-D8F3C3BA316F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F5-4E87-A327-D8F3C3BA316F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F5-4E87-A327-D8F3C3BA316F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F5-4E87-A327-D8F3C3BA316F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F5-4E87-A327-D8F3C3BA316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6F5-4E87-A327-D8F3C3BA31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2022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BC-47D3-9B65-FBAEE46581F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BC-47D3-9B65-FBAEE46581F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BC-47D3-9B65-FBAEE46581F6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BC-47D3-9B65-FBAEE46581F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BC-47D3-9B65-FBAEE46581F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BC-47D3-9B65-FBAEE46581F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BC-47D3-9B65-FBAEE46581F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BC-47D3-9B65-FBAEE46581F6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C-47D3-9B65-FBAEE46581F6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BC-47D3-9B65-FBAEE46581F6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BC-47D3-9B65-FBAEE46581F6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BC-47D3-9B65-FBAEE46581F6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BC-47D3-9B65-FBAEE46581F6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BC-47D3-9B65-FBAEE46581F6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BC-47D3-9B65-FBAEE46581F6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BC-47D3-9B65-FBAEE46581F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'2022'!$E$9:$E$16</c:f>
              <c:numCache>
                <c:formatCode>#,##0</c:formatCode>
                <c:ptCount val="8"/>
                <c:pt idx="0">
                  <c:v>1304</c:v>
                </c:pt>
                <c:pt idx="1">
                  <c:v>385</c:v>
                </c:pt>
                <c:pt idx="2">
                  <c:v>770</c:v>
                </c:pt>
                <c:pt idx="3">
                  <c:v>13945</c:v>
                </c:pt>
                <c:pt idx="4">
                  <c:v>399</c:v>
                </c:pt>
                <c:pt idx="5">
                  <c:v>1691</c:v>
                </c:pt>
                <c:pt idx="6">
                  <c:v>97</c:v>
                </c:pt>
                <c:pt idx="7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8BC-47D3-9B65-FBAEE46581F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2021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6993046445735036"/>
          <c:y val="2.67707921845087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70-44FD-82CA-C571206F543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D70-44FD-82CA-C571206F543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70-44FD-82CA-C571206F543D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D70-44FD-82CA-C571206F543D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D70-44FD-82CA-C571206F543D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D70-44FD-82CA-C571206F543D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D70-44FD-82CA-C571206F543D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D70-44FD-82CA-C571206F543D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70-44FD-82CA-C571206F543D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70-44FD-82CA-C571206F543D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70-44FD-82CA-C571206F543D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70-44FD-82CA-C571206F543D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70-44FD-82CA-C571206F543D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70-44FD-82CA-C571206F543D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70-44FD-82CA-C571206F543D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70-44FD-82CA-C571206F543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'2021'!$E$9:$E$16</c:f>
              <c:numCache>
                <c:formatCode>#,##0</c:formatCode>
                <c:ptCount val="8"/>
                <c:pt idx="0">
                  <c:v>1221</c:v>
                </c:pt>
                <c:pt idx="1">
                  <c:v>402</c:v>
                </c:pt>
                <c:pt idx="2">
                  <c:v>694</c:v>
                </c:pt>
                <c:pt idx="3">
                  <c:v>15066</c:v>
                </c:pt>
                <c:pt idx="4">
                  <c:v>282</c:v>
                </c:pt>
                <c:pt idx="5">
                  <c:v>1977</c:v>
                </c:pt>
                <c:pt idx="6">
                  <c:v>109</c:v>
                </c:pt>
                <c:pt idx="7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E7-42EB-A9B7-41DB2B09C3A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2020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7290599343410742"/>
          <c:y val="8.05900135774069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7F-4ED1-AFD3-C47FE64E136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7F-4ED1-AFD3-C47FE64E136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7F-4ED1-AFD3-C47FE64E1360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7F-4ED1-AFD3-C47FE64E136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7F-4ED1-AFD3-C47FE64E136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7F-4ED1-AFD3-C47FE64E136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7F-4ED1-AFD3-C47FE64E136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7F-4ED1-AFD3-C47FE64E1360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7F-4ED1-AFD3-C47FE64E1360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7F-4ED1-AFD3-C47FE64E1360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7F-4ED1-AFD3-C47FE64E1360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7F-4ED1-AFD3-C47FE64E1360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7F-4ED1-AFD3-C47FE64E1360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7F-4ED1-AFD3-C47FE64E1360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7F-4ED1-AFD3-C47FE64E1360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7F-4ED1-AFD3-C47FE64E136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'2020'!$E$9:$E$16</c:f>
              <c:numCache>
                <c:formatCode>#,##0</c:formatCode>
                <c:ptCount val="8"/>
                <c:pt idx="0">
                  <c:v>1396</c:v>
                </c:pt>
                <c:pt idx="1">
                  <c:v>466</c:v>
                </c:pt>
                <c:pt idx="2">
                  <c:v>747</c:v>
                </c:pt>
                <c:pt idx="3">
                  <c:v>15429</c:v>
                </c:pt>
                <c:pt idx="4">
                  <c:v>223</c:v>
                </c:pt>
                <c:pt idx="5">
                  <c:v>1758</c:v>
                </c:pt>
                <c:pt idx="6">
                  <c:v>113</c:v>
                </c:pt>
                <c:pt idx="7">
                  <c:v>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7F-4ED1-AFD3-C47FE64E136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2019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110978487829707"/>
          <c:y val="1.0793669953296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9C-43E9-8652-70469FFE389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9C-43E9-8652-70469FFE389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9C-43E9-8652-70469FFE389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9C-43E9-8652-70469FFE389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9C-43E9-8652-70469FFE389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9C-43E9-8652-70469FFE389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A9C-43E9-8652-70469FFE389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A9C-43E9-8652-70469FFE389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9C-43E9-8652-70469FFE389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9C-43E9-8652-70469FFE389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9C-43E9-8652-70469FFE389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9C-43E9-8652-70469FFE389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9C-43E9-8652-70469FFE389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9C-43E9-8652-70469FFE389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9C-43E9-8652-70469FFE389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9C-43E9-8652-70469FFE389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'2019'!$E$9:$E$16</c:f>
              <c:numCache>
                <c:formatCode>#,##0</c:formatCode>
                <c:ptCount val="8"/>
                <c:pt idx="0">
                  <c:v>1626</c:v>
                </c:pt>
                <c:pt idx="1">
                  <c:v>590</c:v>
                </c:pt>
                <c:pt idx="2">
                  <c:v>856</c:v>
                </c:pt>
                <c:pt idx="3">
                  <c:v>19833</c:v>
                </c:pt>
                <c:pt idx="4">
                  <c:v>372</c:v>
                </c:pt>
                <c:pt idx="5">
                  <c:v>2131</c:v>
                </c:pt>
                <c:pt idx="6">
                  <c:v>99</c:v>
                </c:pt>
                <c:pt idx="7">
                  <c:v>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A9C-43E9-8652-70469FFE389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1" u="none" strike="noStrike" kern="1200" spc="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r>
              <a:rPr lang="pl-PL" sz="1600" b="1" i="1" baseline="0">
                <a:effectLst/>
              </a:rPr>
              <a:t>Wypadki drogowe w Polsce według pojazdu sprawcy, rok 2018</a:t>
            </a:r>
            <a:endParaRPr lang="pl-PL" sz="1400" b="1" i="1">
              <a:effectLst/>
            </a:endParaRPr>
          </a:p>
        </c:rich>
      </c:tx>
      <c:layout>
        <c:manualLayout>
          <c:xMode val="edge"/>
          <c:yMode val="edge"/>
          <c:x val="0.18742549427842395"/>
          <c:y val="8.19011733655144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1" u="none" strike="noStrike" kern="1200" spc="0" baseline="0">
              <a:solidFill>
                <a:srgbClr val="00B0F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8372190976127984"/>
          <c:y val="0.28513476556565076"/>
          <c:w val="0.31574470393708692"/>
          <c:h val="0.507811367276863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8-464D-B24F-4D7DBDDF5838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8-464D-B24F-4D7DBDDF583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8-464D-B24F-4D7DBDDF5838}"/>
              </c:ext>
            </c:extLst>
          </c:dPt>
          <c:dPt>
            <c:idx val="3"/>
            <c:bubble3D val="0"/>
            <c:spPr>
              <a:solidFill>
                <a:srgbClr val="F797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E8-464D-B24F-4D7DBDDF5838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E8-464D-B24F-4D7DBDDF5838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E8-464D-B24F-4D7DBDDF5838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E8-464D-B24F-4D7DBDDF5838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E8-464D-B24F-4D7DBDDF5838}"/>
              </c:ext>
            </c:extLst>
          </c:dPt>
          <c:dLbls>
            <c:dLbl>
              <c:idx val="0"/>
              <c:layout>
                <c:manualLayout>
                  <c:x val="-4.1188039169268748E-2"/>
                  <c:y val="-3.2160060876209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E8-464D-B24F-4D7DBDDF5838}"/>
                </c:ext>
              </c:extLst>
            </c:dLbl>
            <c:dLbl>
              <c:idx val="1"/>
              <c:layout>
                <c:manualLayout>
                  <c:x val="5.7940632420947324E-2"/>
                  <c:y val="-4.36452468495374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E8-464D-B24F-4D7DBDDF5838}"/>
                </c:ext>
              </c:extLst>
            </c:dLbl>
            <c:dLbl>
              <c:idx val="2"/>
              <c:layout>
                <c:manualLayout>
                  <c:x val="0.20622296474877583"/>
                  <c:y val="-2.71478433069236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E8-464D-B24F-4D7DBDDF5838}"/>
                </c:ext>
              </c:extLst>
            </c:dLbl>
            <c:dLbl>
              <c:idx val="3"/>
              <c:layout>
                <c:manualLayout>
                  <c:x val="7.9323708606601886E-2"/>
                  <c:y val="-0.22198834224580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E8-464D-B24F-4D7DBDDF5838}"/>
                </c:ext>
              </c:extLst>
            </c:dLbl>
            <c:dLbl>
              <c:idx val="4"/>
              <c:layout>
                <c:manualLayout>
                  <c:x val="-0.11756659882499321"/>
                  <c:y val="0.125960238431821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8-464D-B24F-4D7DBDDF5838}"/>
                </c:ext>
              </c:extLst>
            </c:dLbl>
            <c:dLbl>
              <c:idx val="5"/>
              <c:layout>
                <c:manualLayout>
                  <c:x val="-9.3526639418647556E-2"/>
                  <c:y val="0.101840192774664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E8-464D-B24F-4D7DBDDF5838}"/>
                </c:ext>
              </c:extLst>
            </c:dLbl>
            <c:dLbl>
              <c:idx val="6"/>
              <c:layout>
                <c:manualLayout>
                  <c:x val="-0.15478279343936352"/>
                  <c:y val="4.02000760952621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E8-464D-B24F-4D7DBDDF5838}"/>
                </c:ext>
              </c:extLst>
            </c:dLbl>
            <c:dLbl>
              <c:idx val="7"/>
              <c:layout>
                <c:manualLayout>
                  <c:x val="-0.1388101213333372"/>
                  <c:y val="-6.96801318984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E8-464D-B24F-4D7DBDDF58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1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'2018'!$D$9:$D$16</c:f>
              <c:strCache>
                <c:ptCount val="8"/>
                <c:pt idx="0">
                  <c:v>rower</c:v>
                </c:pt>
                <c:pt idx="1">
                  <c:v>motorower</c:v>
                </c:pt>
                <c:pt idx="2">
                  <c:v>motocykl</c:v>
                </c:pt>
                <c:pt idx="3">
                  <c:v>samochód osobowy</c:v>
                </c:pt>
                <c:pt idx="4">
                  <c:v>autobus</c:v>
                </c:pt>
                <c:pt idx="5">
                  <c:v>samochód ciężarowy</c:v>
                </c:pt>
                <c:pt idx="6">
                  <c:v>ciągnik rolniczy</c:v>
                </c:pt>
                <c:pt idx="7">
                  <c:v>inne</c:v>
                </c:pt>
              </c:strCache>
            </c:strRef>
          </c:cat>
          <c:val>
            <c:numRef>
              <c:f>'2018'!$E$9:$E$16</c:f>
              <c:numCache>
                <c:formatCode>#,##0</c:formatCode>
                <c:ptCount val="8"/>
                <c:pt idx="0">
                  <c:v>1713</c:v>
                </c:pt>
                <c:pt idx="1">
                  <c:v>635</c:v>
                </c:pt>
                <c:pt idx="2">
                  <c:v>852</c:v>
                </c:pt>
                <c:pt idx="3">
                  <c:v>20622</c:v>
                </c:pt>
                <c:pt idx="4">
                  <c:v>391</c:v>
                </c:pt>
                <c:pt idx="5">
                  <c:v>2228</c:v>
                </c:pt>
                <c:pt idx="6">
                  <c:v>130</c:v>
                </c:pt>
                <c:pt idx="7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AE8-464D-B24F-4D7DBDDF583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4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4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4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4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4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4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4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32</xdr:row>
      <xdr:rowOff>95250</xdr:rowOff>
    </xdr:from>
    <xdr:to>
      <xdr:col>9</xdr:col>
      <xdr:colOff>819150</xdr:colOff>
      <xdr:row>55</xdr:row>
      <xdr:rowOff>133350</xdr:rowOff>
    </xdr:to>
    <xdr:graphicFrame macro="">
      <xdr:nvGraphicFramePr>
        <xdr:cNvPr id="1780748" name="Wykres 5">
          <a:extLst>
            <a:ext uri="{FF2B5EF4-FFF2-40B4-BE49-F238E27FC236}">
              <a16:creationId xmlns:a16="http://schemas.microsoft.com/office/drawing/2014/main" id="{22D1B811-1597-9DF9-6C37-547A2975E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25853</xdr:colOff>
      <xdr:row>0</xdr:row>
      <xdr:rowOff>40821</xdr:rowOff>
    </xdr:from>
    <xdr:to>
      <xdr:col>3</xdr:col>
      <xdr:colOff>143400</xdr:colOff>
      <xdr:row>2</xdr:row>
      <xdr:rowOff>153760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47F58FF-D29B-4B2E-804C-8C0550C8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39" y="40821"/>
          <a:ext cx="1995332" cy="466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90F2491-DEC7-462A-AEF7-27FD3A901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399117" cy="414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73684378-B744-4DDE-94BA-BB4CCA51A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AC7783C-9271-42D1-B5C4-44FDEA68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51E5150E-3D67-4463-874E-BDD9D3697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A908F74-5AD6-48F4-B058-EC7BA120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B6C7717-75FA-449A-9038-BC724FE56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F54130-DEEC-4864-BF94-F0B329A38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32A6B49B-6C3B-4872-93C8-F904E75DB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4EC228D-6C1C-4C54-B11B-9584F0BA4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990E87D6-B44F-4779-851C-D1605A952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2C1D51D-D3F9-407D-9BD8-DB84E2D49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114301</xdr:colOff>
      <xdr:row>1</xdr:row>
      <xdr:rowOff>47625</xdr:rowOff>
    </xdr:from>
    <xdr:to>
      <xdr:col>3</xdr:col>
      <xdr:colOff>861858</xdr:colOff>
      <xdr:row>3</xdr:row>
      <xdr:rowOff>38100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A6CD6EA-C33C-4731-BEFB-BA095E8C4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1" y="260985"/>
          <a:ext cx="2027717" cy="40195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A6E018-D91D-48E4-8D41-26D14D00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9EBC4AE-910F-46EF-BA16-750425A03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C26C683-8FF4-4213-B770-A936BE5E0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240882C-72E7-4D29-B623-2CC3BF4C6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07AEC3-E76B-4849-9127-1C9D4BE63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BF7D7AC-7CEE-49D5-B6FA-5C7207B9A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E93533-C323-4113-9893-09287D73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8E1882C-2ED6-435C-9AF5-171B6F7E0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B0029AE-E29A-479B-845F-3571F6F9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1630D23-325F-483F-8F42-413D3DB76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4A2E9CE-C047-4090-8C88-5D416F01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27D45CEC-1DD2-42C8-96FA-7F7439F14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42AE197-26E4-4379-803C-47037056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6AE9A4B-08AB-496B-B486-F80EF6B10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FA98EB7-408F-4225-A007-E6DEBEA2C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4013C9C0-F6BC-47D8-BABF-351803DCE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51F1D1F-9BE7-4DC9-877B-89ABBD2C0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9BEC7A2F-F662-4645-89A0-8E35A92C1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6444211-1CCF-4C20-BDF4-C14E5EC7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FB0FC0F-51B6-40D1-81A1-64A0C55E8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E74B9A8-C854-4DAA-B2DF-B0956FCAB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114301</xdr:colOff>
      <xdr:row>1</xdr:row>
      <xdr:rowOff>47625</xdr:rowOff>
    </xdr:from>
    <xdr:to>
      <xdr:col>3</xdr:col>
      <xdr:colOff>861858</xdr:colOff>
      <xdr:row>3</xdr:row>
      <xdr:rowOff>38100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F6ADD5-1578-4C74-975E-67B1D2F9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266700"/>
          <a:ext cx="1995332" cy="40957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27214</xdr:rowOff>
    </xdr:from>
    <xdr:to>
      <xdr:col>3</xdr:col>
      <xdr:colOff>52010</xdr:colOff>
      <xdr:row>2</xdr:row>
      <xdr:rowOff>19504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E889753-2961-4081-9257-1DF5AF93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27214"/>
          <a:ext cx="1400478" cy="420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99C3658-7F95-470E-9346-13BC3DB20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1F1E9F76-8734-4273-961C-5B1696466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114301</xdr:colOff>
      <xdr:row>1</xdr:row>
      <xdr:rowOff>47625</xdr:rowOff>
    </xdr:from>
    <xdr:to>
      <xdr:col>3</xdr:col>
      <xdr:colOff>861858</xdr:colOff>
      <xdr:row>3</xdr:row>
      <xdr:rowOff>38100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94A8706-758B-4846-B8EE-60B986165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266700"/>
          <a:ext cx="1995332" cy="409575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20</xdr:row>
      <xdr:rowOff>151635</xdr:rowOff>
    </xdr:from>
    <xdr:to>
      <xdr:col>11</xdr:col>
      <xdr:colOff>0</xdr:colOff>
      <xdr:row>49</xdr:row>
      <xdr:rowOff>155145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8E4C06AE-F574-4FF3-B3F2-EA8F878F2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114301</xdr:colOff>
      <xdr:row>0</xdr:row>
      <xdr:rowOff>57150</xdr:rowOff>
    </xdr:from>
    <xdr:to>
      <xdr:col>3</xdr:col>
      <xdr:colOff>861858</xdr:colOff>
      <xdr:row>2</xdr:row>
      <xdr:rowOff>95250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A6E5315-A1DB-7024-4FB3-4E3BC941B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57150"/>
          <a:ext cx="1995332" cy="466725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0.04558</cdr:x>
      <cdr:y>0.7403</cdr:y>
    </cdr:from>
    <cdr:to>
      <cdr:x>0.24418</cdr:x>
      <cdr:y>0.93629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2B3E3510-94D7-370D-1947-09930D7956A0}"/>
            </a:ext>
          </a:extLst>
        </cdr:cNvPr>
        <cdr:cNvSpPr txBox="1"/>
      </cdr:nvSpPr>
      <cdr:spPr>
        <a:xfrm xmlns:a="http://schemas.openxmlformats.org/drawingml/2006/main">
          <a:off x="426245" y="3957637"/>
          <a:ext cx="1857375" cy="1047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L32"/>
  <sheetViews>
    <sheetView showGridLines="0" tabSelected="1" zoomScaleNormal="100" workbookViewId="0"/>
  </sheetViews>
  <sheetFormatPr defaultColWidth="16.6640625" defaultRowHeight="14.25" customHeight="1" x14ac:dyDescent="0.25"/>
  <cols>
    <col min="1" max="1" width="2.44140625" customWidth="1"/>
    <col min="2" max="5" width="14.109375" customWidth="1"/>
    <col min="6" max="6" width="7.33203125" customWidth="1"/>
    <col min="7" max="10" width="14.109375" customWidth="1"/>
  </cols>
  <sheetData>
    <row r="4" spans="2:12" ht="14.25" customHeight="1" x14ac:dyDescent="0.25">
      <c r="B4" s="86" t="s">
        <v>4</v>
      </c>
      <c r="C4" s="86"/>
      <c r="D4" s="86"/>
      <c r="E4" s="86"/>
      <c r="G4" s="78" t="s">
        <v>5</v>
      </c>
      <c r="H4" s="78"/>
      <c r="I4" s="78"/>
      <c r="J4" s="78"/>
    </row>
    <row r="5" spans="2:12" ht="14.25" customHeight="1" x14ac:dyDescent="0.25">
      <c r="B5" s="87"/>
      <c r="C5" s="87"/>
      <c r="D5" s="87"/>
      <c r="E5" s="87"/>
      <c r="G5" s="79"/>
      <c r="H5" s="79"/>
      <c r="I5" s="79"/>
      <c r="J5" s="79"/>
    </row>
    <row r="6" spans="2:12" ht="14.25" customHeight="1" x14ac:dyDescent="0.25">
      <c r="B6" s="77" t="s">
        <v>0</v>
      </c>
      <c r="C6" s="76" t="s">
        <v>1</v>
      </c>
      <c r="D6" s="85" t="s">
        <v>2</v>
      </c>
      <c r="E6" s="84" t="s">
        <v>3</v>
      </c>
      <c r="G6" s="80" t="s">
        <v>0</v>
      </c>
      <c r="H6" s="81" t="s">
        <v>1</v>
      </c>
      <c r="I6" s="82" t="s">
        <v>2</v>
      </c>
      <c r="J6" s="83" t="s">
        <v>3</v>
      </c>
    </row>
    <row r="7" spans="2:12" ht="14.25" customHeight="1" x14ac:dyDescent="0.25">
      <c r="B7" s="77"/>
      <c r="C7" s="76"/>
      <c r="D7" s="85"/>
      <c r="E7" s="84"/>
      <c r="G7" s="80"/>
      <c r="H7" s="81"/>
      <c r="I7" s="82"/>
      <c r="J7" s="83"/>
    </row>
    <row r="8" spans="2:12" ht="14.25" customHeight="1" x14ac:dyDescent="0.25">
      <c r="B8" s="20">
        <v>2004</v>
      </c>
      <c r="C8" s="21">
        <v>51069</v>
      </c>
      <c r="D8" s="4">
        <v>5712</v>
      </c>
      <c r="E8" s="5">
        <v>64661</v>
      </c>
      <c r="G8" s="20">
        <v>2004</v>
      </c>
      <c r="H8" s="75" t="s">
        <v>40</v>
      </c>
      <c r="I8" s="4" t="s">
        <v>40</v>
      </c>
      <c r="J8" s="5" t="s">
        <v>40</v>
      </c>
      <c r="K8" s="28"/>
      <c r="L8" s="29"/>
    </row>
    <row r="9" spans="2:12" ht="14.25" customHeight="1" x14ac:dyDescent="0.25">
      <c r="B9" s="22">
        <v>2005</v>
      </c>
      <c r="C9" s="23">
        <v>48100</v>
      </c>
      <c r="D9" s="2">
        <v>5444</v>
      </c>
      <c r="E9" s="3">
        <v>61191</v>
      </c>
      <c r="G9" s="7">
        <v>2005</v>
      </c>
      <c r="H9" s="8">
        <v>39730</v>
      </c>
      <c r="I9" s="4">
        <v>4239</v>
      </c>
      <c r="J9" s="5">
        <v>53429</v>
      </c>
      <c r="K9" s="28"/>
      <c r="L9" s="29"/>
    </row>
    <row r="10" spans="2:12" ht="14.25" customHeight="1" x14ac:dyDescent="0.25">
      <c r="B10" s="22">
        <v>2006</v>
      </c>
      <c r="C10" s="23">
        <v>46876</v>
      </c>
      <c r="D10" s="2">
        <v>5243</v>
      </c>
      <c r="E10" s="3">
        <v>59123</v>
      </c>
      <c r="G10" s="9">
        <v>2006</v>
      </c>
      <c r="H10" s="10">
        <v>37129</v>
      </c>
      <c r="I10" s="2">
        <v>3729</v>
      </c>
      <c r="J10" s="3">
        <v>49784</v>
      </c>
      <c r="K10" s="28"/>
      <c r="L10" s="29"/>
    </row>
    <row r="11" spans="2:12" ht="14.25" customHeight="1" x14ac:dyDescent="0.25">
      <c r="B11" s="22">
        <v>2007</v>
      </c>
      <c r="C11" s="23">
        <v>49536</v>
      </c>
      <c r="D11" s="2">
        <v>5583</v>
      </c>
      <c r="E11" s="3">
        <v>63224</v>
      </c>
      <c r="G11" s="9">
        <v>2007</v>
      </c>
      <c r="H11" s="10">
        <v>38434</v>
      </c>
      <c r="I11" s="2">
        <v>3753</v>
      </c>
      <c r="J11" s="3">
        <v>52240</v>
      </c>
      <c r="K11" s="28"/>
      <c r="L11" s="29"/>
    </row>
    <row r="12" spans="2:12" ht="14.25" customHeight="1" x14ac:dyDescent="0.25">
      <c r="B12" s="22">
        <v>2008</v>
      </c>
      <c r="C12" s="23">
        <v>49054</v>
      </c>
      <c r="D12" s="2">
        <v>5437</v>
      </c>
      <c r="E12" s="3">
        <v>62097</v>
      </c>
      <c r="G12" s="9">
        <v>2008</v>
      </c>
      <c r="H12" s="10">
        <v>38318</v>
      </c>
      <c r="I12" s="2">
        <v>3659</v>
      </c>
      <c r="J12" s="3">
        <v>51346</v>
      </c>
      <c r="K12" s="28"/>
      <c r="L12" s="29"/>
    </row>
    <row r="13" spans="2:12" ht="14.25" customHeight="1" x14ac:dyDescent="0.25">
      <c r="B13" s="22">
        <v>2009</v>
      </c>
      <c r="C13" s="23">
        <v>44196</v>
      </c>
      <c r="D13" s="2">
        <v>4572</v>
      </c>
      <c r="E13" s="3">
        <v>56046</v>
      </c>
      <c r="G13" s="9">
        <v>2009</v>
      </c>
      <c r="H13" s="10">
        <v>35044</v>
      </c>
      <c r="I13" s="2">
        <v>3139</v>
      </c>
      <c r="J13" s="3">
        <v>46710</v>
      </c>
      <c r="K13" s="28"/>
      <c r="L13" s="29"/>
    </row>
    <row r="14" spans="2:12" ht="14.25" customHeight="1" x14ac:dyDescent="0.25">
      <c r="B14" s="22">
        <v>2010</v>
      </c>
      <c r="C14" s="23">
        <v>38832</v>
      </c>
      <c r="D14" s="2">
        <v>3907</v>
      </c>
      <c r="E14" s="3">
        <v>48952</v>
      </c>
      <c r="G14" s="9">
        <v>2010</v>
      </c>
      <c r="H14" s="10">
        <v>30628</v>
      </c>
      <c r="I14" s="2">
        <v>2633</v>
      </c>
      <c r="J14" s="3">
        <v>40711</v>
      </c>
      <c r="K14" s="28"/>
      <c r="L14" s="29"/>
    </row>
    <row r="15" spans="2:12" ht="14.25" customHeight="1" x14ac:dyDescent="0.25">
      <c r="B15" s="22">
        <v>2011</v>
      </c>
      <c r="C15" s="23">
        <v>40065</v>
      </c>
      <c r="D15" s="2">
        <v>4189</v>
      </c>
      <c r="E15" s="3">
        <v>49501</v>
      </c>
      <c r="G15" s="9">
        <v>2011</v>
      </c>
      <c r="H15" s="10">
        <v>32188</v>
      </c>
      <c r="I15" s="2">
        <v>2841</v>
      </c>
      <c r="J15" s="3">
        <v>41803</v>
      </c>
      <c r="K15" s="28"/>
      <c r="L15" s="29"/>
    </row>
    <row r="16" spans="2:12" ht="14.25" customHeight="1" x14ac:dyDescent="0.25">
      <c r="B16" s="22">
        <v>2012</v>
      </c>
      <c r="C16" s="23">
        <v>37046</v>
      </c>
      <c r="D16" s="2">
        <v>3571</v>
      </c>
      <c r="E16" s="3">
        <v>45792</v>
      </c>
      <c r="G16" s="9">
        <v>2012</v>
      </c>
      <c r="H16" s="10">
        <v>30186</v>
      </c>
      <c r="I16" s="2">
        <v>2511</v>
      </c>
      <c r="J16" s="3">
        <v>39002</v>
      </c>
      <c r="K16" s="28"/>
      <c r="L16" s="29"/>
    </row>
    <row r="17" spans="2:12" ht="14.25" customHeight="1" x14ac:dyDescent="0.25">
      <c r="B17" s="22">
        <v>2013</v>
      </c>
      <c r="C17" s="23">
        <v>35847</v>
      </c>
      <c r="D17" s="2">
        <v>3357</v>
      </c>
      <c r="E17" s="3">
        <v>44059</v>
      </c>
      <c r="G17" s="9">
        <v>2013</v>
      </c>
      <c r="H17" s="10">
        <v>29354</v>
      </c>
      <c r="I17" s="2">
        <v>2269</v>
      </c>
      <c r="J17" s="3">
        <v>37527</v>
      </c>
      <c r="K17" s="28"/>
      <c r="L17" s="29"/>
    </row>
    <row r="18" spans="2:12" ht="14.25" customHeight="1" x14ac:dyDescent="0.25">
      <c r="B18" s="22">
        <v>2014</v>
      </c>
      <c r="C18" s="23">
        <v>34970</v>
      </c>
      <c r="D18" s="2">
        <v>3202</v>
      </c>
      <c r="E18" s="3">
        <v>42545</v>
      </c>
      <c r="G18" s="9">
        <v>2014</v>
      </c>
      <c r="H18" s="10">
        <v>28716</v>
      </c>
      <c r="I18" s="2">
        <v>2189</v>
      </c>
      <c r="J18" s="3">
        <v>36301</v>
      </c>
      <c r="K18" s="28"/>
      <c r="L18" s="29"/>
    </row>
    <row r="19" spans="2:12" ht="14.25" customHeight="1" x14ac:dyDescent="0.25">
      <c r="B19" s="22">
        <v>2015</v>
      </c>
      <c r="C19" s="23">
        <v>32967</v>
      </c>
      <c r="D19" s="2">
        <v>2938</v>
      </c>
      <c r="E19" s="3">
        <v>39778</v>
      </c>
      <c r="G19" s="9">
        <v>2015</v>
      </c>
      <c r="H19" s="10">
        <v>27307</v>
      </c>
      <c r="I19" s="2">
        <v>2010</v>
      </c>
      <c r="J19" s="3">
        <v>34086</v>
      </c>
      <c r="K19" s="28"/>
      <c r="L19" s="29"/>
    </row>
    <row r="20" spans="2:12" ht="14.25" customHeight="1" x14ac:dyDescent="0.25">
      <c r="B20" s="22">
        <v>2016</v>
      </c>
      <c r="C20" s="23">
        <v>33664</v>
      </c>
      <c r="D20" s="2">
        <v>3026</v>
      </c>
      <c r="E20" s="3">
        <v>40766</v>
      </c>
      <c r="G20" s="9">
        <v>2016</v>
      </c>
      <c r="H20" s="10">
        <v>29081</v>
      </c>
      <c r="I20" s="2">
        <v>2284</v>
      </c>
      <c r="J20" s="3">
        <v>36150</v>
      </c>
      <c r="K20" s="28"/>
      <c r="L20" s="29"/>
    </row>
    <row r="21" spans="2:12" ht="14.25" customHeight="1" x14ac:dyDescent="0.25">
      <c r="B21" s="22">
        <v>2017</v>
      </c>
      <c r="C21" s="23">
        <v>32760</v>
      </c>
      <c r="D21" s="2">
        <v>2831</v>
      </c>
      <c r="E21" s="3">
        <v>39466</v>
      </c>
      <c r="G21" s="9">
        <v>2017</v>
      </c>
      <c r="H21" s="10">
        <v>28359</v>
      </c>
      <c r="I21" s="2">
        <v>2091</v>
      </c>
      <c r="J21" s="3">
        <v>35166</v>
      </c>
      <c r="K21" s="28"/>
      <c r="L21" s="29"/>
    </row>
    <row r="22" spans="2:12" ht="14.25" customHeight="1" x14ac:dyDescent="0.25">
      <c r="B22" s="22">
        <v>2018</v>
      </c>
      <c r="C22" s="23">
        <v>31674</v>
      </c>
      <c r="D22" s="2">
        <v>2862</v>
      </c>
      <c r="E22" s="3">
        <v>37359</v>
      </c>
      <c r="G22" s="9">
        <v>2018</v>
      </c>
      <c r="H22" s="10">
        <v>27556</v>
      </c>
      <c r="I22" s="2">
        <v>2177</v>
      </c>
      <c r="J22" s="3">
        <v>33261</v>
      </c>
      <c r="K22" s="28"/>
      <c r="L22" s="29"/>
    </row>
    <row r="23" spans="2:12" ht="14.25" customHeight="1" x14ac:dyDescent="0.25">
      <c r="B23" s="22">
        <v>2019</v>
      </c>
      <c r="C23" s="23">
        <v>30288</v>
      </c>
      <c r="D23" s="2">
        <v>2909</v>
      </c>
      <c r="E23" s="3">
        <v>35477</v>
      </c>
      <c r="G23" s="9">
        <v>2019</v>
      </c>
      <c r="H23" s="10">
        <v>26534</v>
      </c>
      <c r="I23" s="2">
        <v>2226</v>
      </c>
      <c r="J23" s="3">
        <v>31910</v>
      </c>
      <c r="K23" s="28"/>
      <c r="L23" s="29"/>
    </row>
    <row r="24" spans="2:12" ht="14.25" customHeight="1" x14ac:dyDescent="0.25">
      <c r="B24" s="22">
        <v>2020</v>
      </c>
      <c r="C24" s="23">
        <v>23540</v>
      </c>
      <c r="D24" s="2">
        <v>2491</v>
      </c>
      <c r="E24" s="3">
        <v>26463</v>
      </c>
      <c r="G24" s="9">
        <v>2020</v>
      </c>
      <c r="H24" s="11">
        <v>20999</v>
      </c>
      <c r="I24" s="2">
        <v>2020</v>
      </c>
      <c r="J24" s="3">
        <v>24123</v>
      </c>
      <c r="K24" s="28"/>
      <c r="L24" s="29"/>
    </row>
    <row r="25" spans="2:12" ht="14.25" customHeight="1" x14ac:dyDescent="0.25">
      <c r="B25" s="22">
        <v>2021</v>
      </c>
      <c r="C25" s="23">
        <v>22816</v>
      </c>
      <c r="D25" s="2">
        <v>2245</v>
      </c>
      <c r="E25" s="3">
        <v>26415</v>
      </c>
      <c r="G25" s="71">
        <v>2021</v>
      </c>
      <c r="H25" s="72">
        <v>20623</v>
      </c>
      <c r="I25" s="69">
        <v>1909</v>
      </c>
      <c r="J25" s="70">
        <v>24307</v>
      </c>
      <c r="K25" s="28"/>
      <c r="L25" s="29"/>
    </row>
    <row r="26" spans="2:12" ht="14.25" customHeight="1" x14ac:dyDescent="0.25">
      <c r="B26" s="22">
        <v>2022</v>
      </c>
      <c r="C26" s="24">
        <v>21322</v>
      </c>
      <c r="D26" s="2">
        <v>1896</v>
      </c>
      <c r="E26" s="3">
        <v>24743</v>
      </c>
      <c r="G26" s="71">
        <v>2022</v>
      </c>
      <c r="H26" s="72">
        <v>19373</v>
      </c>
      <c r="I26" s="69">
        <v>1621</v>
      </c>
      <c r="J26" s="70">
        <v>22834</v>
      </c>
    </row>
    <row r="27" spans="2:12" ht="14.25" customHeight="1" x14ac:dyDescent="0.25">
      <c r="B27" s="73">
        <v>2023</v>
      </c>
      <c r="C27" s="74">
        <v>20936</v>
      </c>
      <c r="D27" s="69">
        <v>1893</v>
      </c>
      <c r="E27" s="70">
        <v>24125</v>
      </c>
      <c r="G27" s="71">
        <v>2023</v>
      </c>
      <c r="H27" s="72">
        <v>19058</v>
      </c>
      <c r="I27" s="69">
        <v>1622</v>
      </c>
      <c r="J27" s="70">
        <v>22328</v>
      </c>
    </row>
    <row r="28" spans="2:12" ht="14.25" customHeight="1" x14ac:dyDescent="0.25">
      <c r="B28" s="73">
        <v>2024</v>
      </c>
      <c r="C28" s="74">
        <v>21519</v>
      </c>
      <c r="D28" s="69">
        <v>1896</v>
      </c>
      <c r="E28" s="70">
        <v>24782</v>
      </c>
      <c r="G28" s="71">
        <v>2024</v>
      </c>
      <c r="H28" s="72">
        <v>19636</v>
      </c>
      <c r="I28" s="69">
        <v>1629</v>
      </c>
      <c r="J28" s="70">
        <v>22924</v>
      </c>
    </row>
    <row r="29" spans="2:12" ht="14.25" customHeight="1" x14ac:dyDescent="0.25">
      <c r="B29" s="25">
        <v>2025</v>
      </c>
      <c r="C29" s="26">
        <v>20925</v>
      </c>
      <c r="D29" s="14">
        <v>1660</v>
      </c>
      <c r="E29" s="15">
        <v>24590</v>
      </c>
      <c r="G29" s="12">
        <v>2025</v>
      </c>
      <c r="H29" s="13">
        <v>19195</v>
      </c>
      <c r="I29" s="14">
        <v>1430</v>
      </c>
      <c r="J29" s="15">
        <v>22838</v>
      </c>
    </row>
    <row r="30" spans="2:12" ht="14.25" customHeight="1" x14ac:dyDescent="0.25">
      <c r="B30" s="16" t="s">
        <v>41</v>
      </c>
      <c r="C30" s="27">
        <f t="shared" ref="C30:E30" si="0">C29/C28-1</f>
        <v>-2.7603513174404015E-2</v>
      </c>
      <c r="D30" s="18">
        <f t="shared" si="0"/>
        <v>-0.12447257383966248</v>
      </c>
      <c r="E30" s="19">
        <f t="shared" si="0"/>
        <v>-7.7475587119684164E-3</v>
      </c>
      <c r="G30" s="16" t="s">
        <v>41</v>
      </c>
      <c r="H30" s="17">
        <f t="shared" ref="H30:J30" si="1">H29/H28-1</f>
        <v>-2.245874923609692E-2</v>
      </c>
      <c r="I30" s="18">
        <f t="shared" si="1"/>
        <v>-0.12216083486801721</v>
      </c>
      <c r="J30" s="19">
        <f t="shared" si="1"/>
        <v>-3.751526784156356E-3</v>
      </c>
    </row>
    <row r="32" spans="2:12" ht="14.25" customHeight="1" x14ac:dyDescent="0.25">
      <c r="B32" s="1" t="s">
        <v>6</v>
      </c>
    </row>
  </sheetData>
  <mergeCells count="10">
    <mergeCell ref="C6:C7"/>
    <mergeCell ref="B6:B7"/>
    <mergeCell ref="G4:J5"/>
    <mergeCell ref="G6:G7"/>
    <mergeCell ref="H6:H7"/>
    <mergeCell ref="I6:I7"/>
    <mergeCell ref="J6:J7"/>
    <mergeCell ref="E6:E7"/>
    <mergeCell ref="D6:D7"/>
    <mergeCell ref="B4:E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Footer>&amp;Cpzpm.org.pl
linkedin.com/company/pzpm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38A-1860-40FA-B49E-15ED7D66E3EA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23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32760</v>
      </c>
      <c r="F7" s="47">
        <v>1</v>
      </c>
      <c r="G7" s="48">
        <v>2831</v>
      </c>
      <c r="H7" s="47">
        <v>1</v>
      </c>
      <c r="I7" s="48">
        <v>39466</v>
      </c>
      <c r="J7" s="57">
        <v>1</v>
      </c>
    </row>
    <row r="8" spans="2:11" ht="34.5" customHeight="1" x14ac:dyDescent="0.25">
      <c r="C8" s="91" t="s">
        <v>15</v>
      </c>
      <c r="D8" s="92"/>
      <c r="E8" s="66">
        <v>28359</v>
      </c>
      <c r="F8" s="49">
        <f>E8/E7</f>
        <v>0.86565934065934069</v>
      </c>
      <c r="G8" s="67">
        <v>2091</v>
      </c>
      <c r="H8" s="49">
        <f>G8/G7</f>
        <v>0.73860826563051929</v>
      </c>
      <c r="I8" s="67">
        <v>35166</v>
      </c>
      <c r="J8" s="68">
        <f>I8/I7</f>
        <v>0.89104545684893321</v>
      </c>
    </row>
    <row r="9" spans="2:11" ht="33.75" customHeight="1" x14ac:dyDescent="0.25">
      <c r="C9" s="93" t="s">
        <v>20</v>
      </c>
      <c r="D9" s="36" t="s">
        <v>10</v>
      </c>
      <c r="E9" s="62">
        <v>1546</v>
      </c>
      <c r="F9" s="63">
        <f t="shared" ref="F9:H16" si="0">E9/E$8</f>
        <v>5.4515321414718432E-2</v>
      </c>
      <c r="G9" s="64">
        <v>119</v>
      </c>
      <c r="H9" s="63">
        <f t="shared" si="0"/>
        <v>5.6910569105691054E-2</v>
      </c>
      <c r="I9" s="64">
        <v>1481</v>
      </c>
      <c r="J9" s="65">
        <f t="shared" ref="J9:J16" si="1">I9/I$8</f>
        <v>4.2114542455781154E-2</v>
      </c>
    </row>
    <row r="10" spans="2:11" ht="33.75" customHeight="1" x14ac:dyDescent="0.25">
      <c r="C10" s="94"/>
      <c r="D10" s="39" t="s">
        <v>8</v>
      </c>
      <c r="E10" s="37">
        <v>603</v>
      </c>
      <c r="F10" s="43">
        <f t="shared" si="0"/>
        <v>2.126309108219613E-2</v>
      </c>
      <c r="G10" s="38">
        <v>38</v>
      </c>
      <c r="H10" s="43">
        <f t="shared" si="0"/>
        <v>1.8173122907699665E-2</v>
      </c>
      <c r="I10" s="38">
        <v>623</v>
      </c>
      <c r="J10" s="58">
        <f t="shared" si="1"/>
        <v>1.7715975658306318E-2</v>
      </c>
    </row>
    <row r="11" spans="2:11" ht="33.75" customHeight="1" x14ac:dyDescent="0.25">
      <c r="C11" s="94"/>
      <c r="D11" s="39" t="s">
        <v>9</v>
      </c>
      <c r="E11" s="37">
        <v>738</v>
      </c>
      <c r="F11" s="43">
        <f t="shared" si="0"/>
        <v>2.6023484608060934E-2</v>
      </c>
      <c r="G11" s="38">
        <v>111</v>
      </c>
      <c r="H11" s="43">
        <f t="shared" si="0"/>
        <v>5.308464849354376E-2</v>
      </c>
      <c r="I11" s="38">
        <v>741</v>
      </c>
      <c r="J11" s="58">
        <f t="shared" si="1"/>
        <v>2.1071489506910082E-2</v>
      </c>
    </row>
    <row r="12" spans="2:11" ht="33.75" customHeight="1" x14ac:dyDescent="0.25">
      <c r="C12" s="94"/>
      <c r="D12" s="39" t="s">
        <v>7</v>
      </c>
      <c r="E12" s="37">
        <v>21733</v>
      </c>
      <c r="F12" s="43">
        <f t="shared" si="0"/>
        <v>0.76635283331570225</v>
      </c>
      <c r="G12" s="38">
        <v>1506</v>
      </c>
      <c r="H12" s="43">
        <f t="shared" si="0"/>
        <v>0.72022955523672882</v>
      </c>
      <c r="I12" s="38">
        <v>27672</v>
      </c>
      <c r="J12" s="58">
        <f t="shared" si="1"/>
        <v>0.78689643405562193</v>
      </c>
    </row>
    <row r="13" spans="2:11" ht="33.75" customHeight="1" x14ac:dyDescent="0.25">
      <c r="C13" s="94"/>
      <c r="D13" s="39" t="s">
        <v>11</v>
      </c>
      <c r="E13" s="37">
        <v>411</v>
      </c>
      <c r="F13" s="43">
        <f t="shared" si="0"/>
        <v>1.4492753623188406E-2</v>
      </c>
      <c r="G13" s="38">
        <v>14</v>
      </c>
      <c r="H13" s="43">
        <f t="shared" si="0"/>
        <v>6.6953610712577718E-3</v>
      </c>
      <c r="I13" s="38">
        <v>647</v>
      </c>
      <c r="J13" s="58">
        <f t="shared" si="1"/>
        <v>1.8398453051242679E-2</v>
      </c>
    </row>
    <row r="14" spans="2:11" ht="33.75" customHeight="1" x14ac:dyDescent="0.25">
      <c r="C14" s="94"/>
      <c r="D14" s="39" t="s">
        <v>12</v>
      </c>
      <c r="E14" s="37">
        <v>2285</v>
      </c>
      <c r="F14" s="43">
        <f t="shared" si="0"/>
        <v>8.0574068197045032E-2</v>
      </c>
      <c r="G14" s="38">
        <v>244</v>
      </c>
      <c r="H14" s="43">
        <f t="shared" si="0"/>
        <v>0.11669057867049258</v>
      </c>
      <c r="I14" s="38">
        <v>2860</v>
      </c>
      <c r="J14" s="58">
        <f t="shared" si="1"/>
        <v>8.1328555991582785E-2</v>
      </c>
    </row>
    <row r="15" spans="2:11" ht="33.75" customHeight="1" x14ac:dyDescent="0.25">
      <c r="C15" s="94"/>
      <c r="D15" s="39" t="s">
        <v>13</v>
      </c>
      <c r="E15" s="34">
        <v>152</v>
      </c>
      <c r="F15" s="42">
        <f t="shared" si="0"/>
        <v>5.3598504883811135E-3</v>
      </c>
      <c r="G15" s="35">
        <v>16</v>
      </c>
      <c r="H15" s="42">
        <f t="shared" si="0"/>
        <v>7.6518412242945963E-3</v>
      </c>
      <c r="I15" s="35">
        <v>167</v>
      </c>
      <c r="J15" s="59">
        <f t="shared" si="1"/>
        <v>4.7489051925154978E-3</v>
      </c>
    </row>
    <row r="16" spans="2:11" ht="33.75" customHeight="1" x14ac:dyDescent="0.25">
      <c r="C16" s="95"/>
      <c r="D16" s="40" t="s">
        <v>14</v>
      </c>
      <c r="E16" s="50">
        <v>891</v>
      </c>
      <c r="F16" s="51">
        <f t="shared" si="0"/>
        <v>3.1418597270707713E-2</v>
      </c>
      <c r="G16" s="52">
        <v>43</v>
      </c>
      <c r="H16" s="51">
        <f t="shared" si="0"/>
        <v>2.0564323290291727E-2</v>
      </c>
      <c r="I16" s="52">
        <v>975</v>
      </c>
      <c r="J16" s="60">
        <f t="shared" si="1"/>
        <v>2.7725644088039583E-2</v>
      </c>
    </row>
    <row r="17" spans="3:10" ht="33.75" customHeight="1" x14ac:dyDescent="0.25">
      <c r="C17" s="96" t="s">
        <v>16</v>
      </c>
      <c r="D17" s="97"/>
      <c r="E17" s="53">
        <v>4401</v>
      </c>
      <c r="F17" s="54">
        <f>E17/E7</f>
        <v>0.13434065934065934</v>
      </c>
      <c r="G17" s="55">
        <v>740</v>
      </c>
      <c r="H17" s="54">
        <f>G17/G7</f>
        <v>0.26139173436948077</v>
      </c>
      <c r="I17" s="55">
        <v>4300</v>
      </c>
      <c r="J17" s="61">
        <f>I17/I7</f>
        <v>0.10895454315106674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1395-AD68-494E-9E0D-6859427D2777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24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33664</v>
      </c>
      <c r="F7" s="47">
        <v>1</v>
      </c>
      <c r="G7" s="48">
        <v>3026</v>
      </c>
      <c r="H7" s="47">
        <v>1</v>
      </c>
      <c r="I7" s="48">
        <v>40766</v>
      </c>
      <c r="J7" s="57">
        <v>1</v>
      </c>
    </row>
    <row r="8" spans="2:11" ht="34.5" customHeight="1" x14ac:dyDescent="0.25">
      <c r="C8" s="91" t="s">
        <v>15</v>
      </c>
      <c r="D8" s="92"/>
      <c r="E8" s="66">
        <v>29081</v>
      </c>
      <c r="F8" s="49">
        <f>E8/E7</f>
        <v>0.86386050380228141</v>
      </c>
      <c r="G8" s="67">
        <v>2284</v>
      </c>
      <c r="H8" s="49">
        <f>G8/G7</f>
        <v>0.75479180436219429</v>
      </c>
      <c r="I8" s="67">
        <v>36150</v>
      </c>
      <c r="J8" s="68">
        <f>I8/I7</f>
        <v>0.88676838541922187</v>
      </c>
    </row>
    <row r="9" spans="2:11" ht="33.75" customHeight="1" x14ac:dyDescent="0.25">
      <c r="C9" s="93" t="s">
        <v>20</v>
      </c>
      <c r="D9" s="36" t="s">
        <v>10</v>
      </c>
      <c r="E9" s="62">
        <v>1778</v>
      </c>
      <c r="F9" s="63">
        <f t="shared" ref="F9:H16" si="0">E9/E$8</f>
        <v>6.1139575667961903E-2</v>
      </c>
      <c r="G9" s="64">
        <v>139</v>
      </c>
      <c r="H9" s="63">
        <f t="shared" si="0"/>
        <v>6.0858143607705778E-2</v>
      </c>
      <c r="I9" s="64">
        <v>1703</v>
      </c>
      <c r="J9" s="65">
        <f t="shared" ref="J9:J16" si="1">I9/I$8</f>
        <v>4.7109266943291837E-2</v>
      </c>
    </row>
    <row r="10" spans="2:11" ht="33.75" customHeight="1" x14ac:dyDescent="0.25">
      <c r="C10" s="94"/>
      <c r="D10" s="39" t="s">
        <v>8</v>
      </c>
      <c r="E10" s="37">
        <v>731</v>
      </c>
      <c r="F10" s="43">
        <f t="shared" si="0"/>
        <v>2.5136687184072075E-2</v>
      </c>
      <c r="G10" s="38">
        <v>54</v>
      </c>
      <c r="H10" s="43">
        <f t="shared" si="0"/>
        <v>2.3642732049036778E-2</v>
      </c>
      <c r="I10" s="38">
        <v>762</v>
      </c>
      <c r="J10" s="58">
        <f t="shared" si="1"/>
        <v>2.1078838174273858E-2</v>
      </c>
    </row>
    <row r="11" spans="2:11" ht="33.75" customHeight="1" x14ac:dyDescent="0.25">
      <c r="C11" s="94"/>
      <c r="D11" s="39" t="s">
        <v>9</v>
      </c>
      <c r="E11" s="37">
        <v>823</v>
      </c>
      <c r="F11" s="43">
        <f t="shared" si="0"/>
        <v>2.8300264777689901E-2</v>
      </c>
      <c r="G11" s="38">
        <v>132</v>
      </c>
      <c r="H11" s="43">
        <f t="shared" si="0"/>
        <v>5.7793345008756568E-2</v>
      </c>
      <c r="I11" s="38">
        <v>801</v>
      </c>
      <c r="J11" s="58">
        <f t="shared" si="1"/>
        <v>2.2157676348547716E-2</v>
      </c>
    </row>
    <row r="12" spans="2:11" ht="33.75" customHeight="1" x14ac:dyDescent="0.25">
      <c r="C12" s="94"/>
      <c r="D12" s="39" t="s">
        <v>7</v>
      </c>
      <c r="E12" s="37">
        <v>22134</v>
      </c>
      <c r="F12" s="43">
        <f t="shared" si="0"/>
        <v>0.76111550496888003</v>
      </c>
      <c r="G12" s="38">
        <v>1657</v>
      </c>
      <c r="H12" s="43">
        <f t="shared" si="0"/>
        <v>0.72548161120840626</v>
      </c>
      <c r="I12" s="38">
        <v>28342</v>
      </c>
      <c r="J12" s="58">
        <f t="shared" si="1"/>
        <v>0.78401106500691564</v>
      </c>
    </row>
    <row r="13" spans="2:11" ht="33.75" customHeight="1" x14ac:dyDescent="0.25">
      <c r="C13" s="94"/>
      <c r="D13" s="39" t="s">
        <v>11</v>
      </c>
      <c r="E13" s="37">
        <v>419</v>
      </c>
      <c r="F13" s="43">
        <f t="shared" si="0"/>
        <v>1.4408032736150751E-2</v>
      </c>
      <c r="G13" s="38">
        <v>15</v>
      </c>
      <c r="H13" s="43">
        <f t="shared" si="0"/>
        <v>6.5674255691768827E-3</v>
      </c>
      <c r="I13" s="38">
        <v>608</v>
      </c>
      <c r="J13" s="58">
        <f t="shared" si="1"/>
        <v>1.6818810511756571E-2</v>
      </c>
    </row>
    <row r="14" spans="2:11" ht="33.75" customHeight="1" x14ac:dyDescent="0.25">
      <c r="C14" s="94"/>
      <c r="D14" s="39" t="s">
        <v>12</v>
      </c>
      <c r="E14" s="37">
        <v>2201</v>
      </c>
      <c r="F14" s="43">
        <f t="shared" si="0"/>
        <v>7.5685155256009079E-2</v>
      </c>
      <c r="G14" s="38">
        <v>230</v>
      </c>
      <c r="H14" s="43">
        <f t="shared" si="0"/>
        <v>0.10070052539404553</v>
      </c>
      <c r="I14" s="38">
        <v>2808</v>
      </c>
      <c r="J14" s="58">
        <f t="shared" si="1"/>
        <v>7.7676348547717836E-2</v>
      </c>
    </row>
    <row r="15" spans="2:11" ht="33.75" customHeight="1" x14ac:dyDescent="0.25">
      <c r="C15" s="94"/>
      <c r="D15" s="39" t="s">
        <v>13</v>
      </c>
      <c r="E15" s="34">
        <v>118</v>
      </c>
      <c r="F15" s="42">
        <f t="shared" si="0"/>
        <v>4.0576321309446026E-3</v>
      </c>
      <c r="G15" s="35">
        <v>16</v>
      </c>
      <c r="H15" s="42">
        <f t="shared" si="0"/>
        <v>7.0052539404553416E-3</v>
      </c>
      <c r="I15" s="35">
        <v>133</v>
      </c>
      <c r="J15" s="59">
        <f t="shared" si="1"/>
        <v>3.6791147994467495E-3</v>
      </c>
    </row>
    <row r="16" spans="2:11" ht="33.75" customHeight="1" x14ac:dyDescent="0.25">
      <c r="C16" s="95"/>
      <c r="D16" s="40" t="s">
        <v>14</v>
      </c>
      <c r="E16" s="50">
        <v>877</v>
      </c>
      <c r="F16" s="51">
        <f t="shared" si="0"/>
        <v>3.015714727829167E-2</v>
      </c>
      <c r="G16" s="52">
        <v>41</v>
      </c>
      <c r="H16" s="51">
        <f t="shared" si="0"/>
        <v>1.7950963222416811E-2</v>
      </c>
      <c r="I16" s="52">
        <v>993</v>
      </c>
      <c r="J16" s="60">
        <f t="shared" si="1"/>
        <v>2.7468879668049794E-2</v>
      </c>
    </row>
    <row r="17" spans="3:10" ht="33.75" customHeight="1" x14ac:dyDescent="0.25">
      <c r="C17" s="96" t="s">
        <v>16</v>
      </c>
      <c r="D17" s="97"/>
      <c r="E17" s="53">
        <v>4583</v>
      </c>
      <c r="F17" s="54">
        <f>E17/E7</f>
        <v>0.13613949619771862</v>
      </c>
      <c r="G17" s="55">
        <v>742</v>
      </c>
      <c r="H17" s="54">
        <f>G17/G7</f>
        <v>0.24520819563780569</v>
      </c>
      <c r="I17" s="55">
        <v>4616</v>
      </c>
      <c r="J17" s="61">
        <f>I17/I7</f>
        <v>0.1132316145807781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0251-F306-4E68-B22C-AD37EF553F08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25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32967</v>
      </c>
      <c r="F7" s="47">
        <v>1</v>
      </c>
      <c r="G7" s="48">
        <v>2938</v>
      </c>
      <c r="H7" s="47">
        <v>1</v>
      </c>
      <c r="I7" s="48">
        <v>39778</v>
      </c>
      <c r="J7" s="57">
        <v>1</v>
      </c>
    </row>
    <row r="8" spans="2:11" ht="34.5" customHeight="1" x14ac:dyDescent="0.25">
      <c r="C8" s="91" t="s">
        <v>15</v>
      </c>
      <c r="D8" s="92"/>
      <c r="E8" s="66">
        <v>27307</v>
      </c>
      <c r="F8" s="49">
        <f>E8/E7</f>
        <v>0.82831316164649493</v>
      </c>
      <c r="G8" s="67">
        <v>2010</v>
      </c>
      <c r="H8" s="49">
        <f>G8/G7</f>
        <v>0.68413886997957796</v>
      </c>
      <c r="I8" s="67">
        <v>34086</v>
      </c>
      <c r="J8" s="68">
        <f>I8/I7</f>
        <v>0.8569058273417467</v>
      </c>
    </row>
    <row r="9" spans="2:11" ht="33.75" customHeight="1" x14ac:dyDescent="0.25">
      <c r="C9" s="93" t="s">
        <v>20</v>
      </c>
      <c r="D9" s="36" t="s">
        <v>10</v>
      </c>
      <c r="E9" s="62">
        <v>1644</v>
      </c>
      <c r="F9" s="63">
        <f t="shared" ref="F9:H16" si="0">E9/E$8</f>
        <v>6.0204343208701064E-2</v>
      </c>
      <c r="G9" s="64">
        <v>133</v>
      </c>
      <c r="H9" s="63">
        <f t="shared" si="0"/>
        <v>6.616915422885572E-2</v>
      </c>
      <c r="I9" s="64">
        <v>1574</v>
      </c>
      <c r="J9" s="65">
        <f t="shared" ref="J9:J16" si="1">I9/I$8</f>
        <v>4.6177316200199499E-2</v>
      </c>
    </row>
    <row r="10" spans="2:11" ht="33.75" customHeight="1" x14ac:dyDescent="0.25">
      <c r="C10" s="94"/>
      <c r="D10" s="39" t="s">
        <v>8</v>
      </c>
      <c r="E10" s="37">
        <v>726</v>
      </c>
      <c r="F10" s="43">
        <f t="shared" si="0"/>
        <v>2.6586589519170908E-2</v>
      </c>
      <c r="G10" s="38">
        <v>39</v>
      </c>
      <c r="H10" s="43">
        <f t="shared" si="0"/>
        <v>1.9402985074626865E-2</v>
      </c>
      <c r="I10" s="38">
        <v>765</v>
      </c>
      <c r="J10" s="58">
        <f t="shared" si="1"/>
        <v>2.2443231825382857E-2</v>
      </c>
    </row>
    <row r="11" spans="2:11" ht="33.75" customHeight="1" x14ac:dyDescent="0.25">
      <c r="C11" s="94"/>
      <c r="D11" s="39" t="s">
        <v>9</v>
      </c>
      <c r="E11" s="37">
        <v>855</v>
      </c>
      <c r="F11" s="43">
        <f t="shared" si="0"/>
        <v>3.1310652946131029E-2</v>
      </c>
      <c r="G11" s="38">
        <v>114</v>
      </c>
      <c r="H11" s="43">
        <f t="shared" si="0"/>
        <v>5.6716417910447764E-2</v>
      </c>
      <c r="I11" s="38">
        <v>874</v>
      </c>
      <c r="J11" s="58">
        <f t="shared" si="1"/>
        <v>2.564102564102564E-2</v>
      </c>
    </row>
    <row r="12" spans="2:11" ht="33.75" customHeight="1" x14ac:dyDescent="0.25">
      <c r="C12" s="94"/>
      <c r="D12" s="39" t="s">
        <v>7</v>
      </c>
      <c r="E12" s="37">
        <v>21299</v>
      </c>
      <c r="F12" s="43">
        <f t="shared" si="0"/>
        <v>0.77998315450250855</v>
      </c>
      <c r="G12" s="38">
        <v>1493</v>
      </c>
      <c r="H12" s="43">
        <f t="shared" si="0"/>
        <v>0.74278606965174132</v>
      </c>
      <c r="I12" s="38">
        <v>27189</v>
      </c>
      <c r="J12" s="58">
        <f t="shared" si="1"/>
        <v>0.7976588628762542</v>
      </c>
    </row>
    <row r="13" spans="2:11" ht="33.75" customHeight="1" x14ac:dyDescent="0.25">
      <c r="C13" s="94"/>
      <c r="D13" s="39" t="s">
        <v>11</v>
      </c>
      <c r="E13" s="37">
        <v>373</v>
      </c>
      <c r="F13" s="43">
        <f t="shared" si="0"/>
        <v>1.3659501226791665E-2</v>
      </c>
      <c r="G13" s="38">
        <v>18</v>
      </c>
      <c r="H13" s="43">
        <f t="shared" si="0"/>
        <v>8.9552238805970154E-3</v>
      </c>
      <c r="I13" s="38">
        <v>649</v>
      </c>
      <c r="J13" s="58">
        <f t="shared" si="1"/>
        <v>1.9040075104148332E-2</v>
      </c>
    </row>
    <row r="14" spans="2:11" ht="33.75" customHeight="1" x14ac:dyDescent="0.25">
      <c r="C14" s="94"/>
      <c r="D14" s="39" t="s">
        <v>12</v>
      </c>
      <c r="E14" s="37">
        <v>1598</v>
      </c>
      <c r="F14" s="43">
        <f t="shared" si="0"/>
        <v>5.8519793459552494E-2</v>
      </c>
      <c r="G14" s="38">
        <v>176</v>
      </c>
      <c r="H14" s="43">
        <f t="shared" si="0"/>
        <v>8.7562189054726375E-2</v>
      </c>
      <c r="I14" s="38">
        <v>2073</v>
      </c>
      <c r="J14" s="58">
        <f t="shared" si="1"/>
        <v>6.0816757613096288E-2</v>
      </c>
    </row>
    <row r="15" spans="2:11" ht="33.75" customHeight="1" x14ac:dyDescent="0.25">
      <c r="C15" s="94"/>
      <c r="D15" s="39" t="s">
        <v>13</v>
      </c>
      <c r="E15" s="34">
        <v>110</v>
      </c>
      <c r="F15" s="42">
        <f t="shared" si="0"/>
        <v>4.0282711392683199E-3</v>
      </c>
      <c r="G15" s="35">
        <v>10</v>
      </c>
      <c r="H15" s="42">
        <f t="shared" si="0"/>
        <v>4.9751243781094526E-3</v>
      </c>
      <c r="I15" s="35">
        <v>133</v>
      </c>
      <c r="J15" s="59">
        <f t="shared" si="1"/>
        <v>3.9018952062430325E-3</v>
      </c>
    </row>
    <row r="16" spans="2:11" ht="33.75" customHeight="1" x14ac:dyDescent="0.25">
      <c r="C16" s="95"/>
      <c r="D16" s="40" t="s">
        <v>14</v>
      </c>
      <c r="E16" s="50">
        <v>702</v>
      </c>
      <c r="F16" s="51">
        <f t="shared" si="0"/>
        <v>2.5707693997876001E-2</v>
      </c>
      <c r="G16" s="52">
        <v>27</v>
      </c>
      <c r="H16" s="51">
        <f t="shared" si="0"/>
        <v>1.3432835820895522E-2</v>
      </c>
      <c r="I16" s="52">
        <v>829</v>
      </c>
      <c r="J16" s="60">
        <f t="shared" si="1"/>
        <v>2.4320835533650179E-2</v>
      </c>
    </row>
    <row r="17" spans="3:10" ht="33.75" customHeight="1" x14ac:dyDescent="0.25">
      <c r="C17" s="96" t="s">
        <v>16</v>
      </c>
      <c r="D17" s="97"/>
      <c r="E17" s="53">
        <v>5660</v>
      </c>
      <c r="F17" s="54">
        <f>E17/E7</f>
        <v>0.17168683835350501</v>
      </c>
      <c r="G17" s="55">
        <v>928</v>
      </c>
      <c r="H17" s="54">
        <f>G17/G7</f>
        <v>0.31586113002042204</v>
      </c>
      <c r="I17" s="55">
        <v>5692</v>
      </c>
      <c r="J17" s="61">
        <f>I17/I7</f>
        <v>0.1430941726582533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99E6-4407-4D50-97A3-B19298D3633E}">
  <dimension ref="B1:K19"/>
  <sheetViews>
    <sheetView showGridLines="0" zoomScale="70" zoomScaleNormal="70" workbookViewId="0">
      <selection activeCell="O54" sqref="O54"/>
    </sheetView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26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34970</v>
      </c>
      <c r="F7" s="47">
        <v>1</v>
      </c>
      <c r="G7" s="48">
        <v>3202</v>
      </c>
      <c r="H7" s="47">
        <v>1</v>
      </c>
      <c r="I7" s="48">
        <v>42545</v>
      </c>
      <c r="J7" s="57">
        <v>1</v>
      </c>
    </row>
    <row r="8" spans="2:11" ht="34.5" customHeight="1" x14ac:dyDescent="0.25">
      <c r="C8" s="91" t="s">
        <v>15</v>
      </c>
      <c r="D8" s="92"/>
      <c r="E8" s="66">
        <v>28716</v>
      </c>
      <c r="F8" s="49">
        <f>E8/E7</f>
        <v>0.82116099513869034</v>
      </c>
      <c r="G8" s="67">
        <v>2189</v>
      </c>
      <c r="H8" s="49">
        <f>G8/G7</f>
        <v>0.68363522798251097</v>
      </c>
      <c r="I8" s="67">
        <v>36301</v>
      </c>
      <c r="J8" s="68">
        <f>I8/I7</f>
        <v>0.85323774826654131</v>
      </c>
    </row>
    <row r="9" spans="2:11" ht="33.75" customHeight="1" x14ac:dyDescent="0.25">
      <c r="C9" s="93" t="s">
        <v>20</v>
      </c>
      <c r="D9" s="36" t="s">
        <v>10</v>
      </c>
      <c r="E9" s="62">
        <v>1786</v>
      </c>
      <c r="F9" s="63">
        <f t="shared" ref="F9:H16" si="0">E9/E$8</f>
        <v>6.219529182337373E-2</v>
      </c>
      <c r="G9" s="64">
        <v>146</v>
      </c>
      <c r="H9" s="63">
        <f t="shared" si="0"/>
        <v>6.6697121973503887E-2</v>
      </c>
      <c r="I9" s="64">
        <v>1716</v>
      </c>
      <c r="J9" s="65">
        <f t="shared" ref="J9:J16" si="1">I9/I$8</f>
        <v>4.7271425029613512E-2</v>
      </c>
    </row>
    <row r="10" spans="2:11" ht="33.75" customHeight="1" x14ac:dyDescent="0.25">
      <c r="C10" s="94"/>
      <c r="D10" s="39" t="s">
        <v>8</v>
      </c>
      <c r="E10" s="37">
        <v>855</v>
      </c>
      <c r="F10" s="43">
        <f t="shared" si="0"/>
        <v>2.9774341830338488E-2</v>
      </c>
      <c r="G10" s="38">
        <v>49</v>
      </c>
      <c r="H10" s="43">
        <f t="shared" si="0"/>
        <v>2.2384650525354044E-2</v>
      </c>
      <c r="I10" s="38">
        <v>906</v>
      </c>
      <c r="J10" s="58">
        <f t="shared" si="1"/>
        <v>2.4957990138012726E-2</v>
      </c>
    </row>
    <row r="11" spans="2:11" ht="33.75" customHeight="1" x14ac:dyDescent="0.25">
      <c r="C11" s="94"/>
      <c r="D11" s="39" t="s">
        <v>9</v>
      </c>
      <c r="E11" s="37">
        <v>1023</v>
      </c>
      <c r="F11" s="43">
        <f t="shared" si="0"/>
        <v>3.562473882156289E-2</v>
      </c>
      <c r="G11" s="38">
        <v>151</v>
      </c>
      <c r="H11" s="43">
        <f t="shared" si="0"/>
        <v>6.8981269986295113E-2</v>
      </c>
      <c r="I11" s="38">
        <v>1061</v>
      </c>
      <c r="J11" s="58">
        <f t="shared" si="1"/>
        <v>2.9227844962948678E-2</v>
      </c>
    </row>
    <row r="12" spans="2:11" ht="33.75" customHeight="1" x14ac:dyDescent="0.25">
      <c r="C12" s="94"/>
      <c r="D12" s="39" t="s">
        <v>7</v>
      </c>
      <c r="E12" s="37">
        <v>22036</v>
      </c>
      <c r="F12" s="43">
        <f t="shared" si="0"/>
        <v>0.76737707201560101</v>
      </c>
      <c r="G12" s="38">
        <v>1561</v>
      </c>
      <c r="H12" s="43">
        <f t="shared" si="0"/>
        <v>0.71311100959342166</v>
      </c>
      <c r="I12" s="38">
        <v>28769</v>
      </c>
      <c r="J12" s="58">
        <f t="shared" si="1"/>
        <v>0.79251260295859616</v>
      </c>
    </row>
    <row r="13" spans="2:11" ht="33.75" customHeight="1" x14ac:dyDescent="0.25">
      <c r="C13" s="94"/>
      <c r="D13" s="39" t="s">
        <v>11</v>
      </c>
      <c r="E13" s="37">
        <v>364</v>
      </c>
      <c r="F13" s="43">
        <f t="shared" si="0"/>
        <v>1.2675860147652877E-2</v>
      </c>
      <c r="G13" s="38">
        <v>14</v>
      </c>
      <c r="H13" s="43">
        <f t="shared" si="0"/>
        <v>6.395614435815441E-3</v>
      </c>
      <c r="I13" s="38">
        <v>588</v>
      </c>
      <c r="J13" s="58">
        <f t="shared" si="1"/>
        <v>1.6197900884273159E-2</v>
      </c>
    </row>
    <row r="14" spans="2:11" ht="33.75" customHeight="1" x14ac:dyDescent="0.25">
      <c r="C14" s="94"/>
      <c r="D14" s="39" t="s">
        <v>12</v>
      </c>
      <c r="E14" s="37">
        <v>1850</v>
      </c>
      <c r="F14" s="43">
        <f t="shared" si="0"/>
        <v>6.4424014486697309E-2</v>
      </c>
      <c r="G14" s="38">
        <v>213</v>
      </c>
      <c r="H14" s="43">
        <f t="shared" si="0"/>
        <v>9.7304705344906345E-2</v>
      </c>
      <c r="I14" s="38">
        <v>2354</v>
      </c>
      <c r="J14" s="58">
        <f t="shared" si="1"/>
        <v>6.4846698438059555E-2</v>
      </c>
    </row>
    <row r="15" spans="2:11" ht="33.75" customHeight="1" x14ac:dyDescent="0.25">
      <c r="C15" s="94"/>
      <c r="D15" s="39" t="s">
        <v>13</v>
      </c>
      <c r="E15" s="34">
        <v>115</v>
      </c>
      <c r="F15" s="42">
        <f t="shared" si="0"/>
        <v>4.004736035659563E-3</v>
      </c>
      <c r="G15" s="35">
        <v>17</v>
      </c>
      <c r="H15" s="42">
        <f t="shared" si="0"/>
        <v>7.7661032434901784E-3</v>
      </c>
      <c r="I15" s="35">
        <v>124</v>
      </c>
      <c r="J15" s="59">
        <f t="shared" si="1"/>
        <v>3.4158838599487617E-3</v>
      </c>
    </row>
    <row r="16" spans="2:11" ht="33.75" customHeight="1" x14ac:dyDescent="0.25">
      <c r="C16" s="95"/>
      <c r="D16" s="40" t="s">
        <v>14</v>
      </c>
      <c r="E16" s="50">
        <v>687</v>
      </c>
      <c r="F16" s="51">
        <f t="shared" si="0"/>
        <v>2.3923944839114083E-2</v>
      </c>
      <c r="G16" s="52">
        <v>38</v>
      </c>
      <c r="H16" s="51">
        <f t="shared" si="0"/>
        <v>1.735952489721334E-2</v>
      </c>
      <c r="I16" s="52">
        <v>783</v>
      </c>
      <c r="J16" s="60">
        <f t="shared" si="1"/>
        <v>2.1569653728547421E-2</v>
      </c>
    </row>
    <row r="17" spans="3:10" ht="33.75" customHeight="1" x14ac:dyDescent="0.25">
      <c r="C17" s="96" t="s">
        <v>16</v>
      </c>
      <c r="D17" s="97"/>
      <c r="E17" s="53">
        <v>6254</v>
      </c>
      <c r="F17" s="54">
        <f>E17/E7</f>
        <v>0.17883900486130969</v>
      </c>
      <c r="G17" s="55">
        <v>1013</v>
      </c>
      <c r="H17" s="54">
        <f>G17/G7</f>
        <v>0.31636477201748908</v>
      </c>
      <c r="I17" s="55">
        <v>6244</v>
      </c>
      <c r="J17" s="61">
        <f>I17/I7</f>
        <v>0.14676225173345869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6300-C0D0-43D3-A721-CBFDE3128FCD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27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35847</v>
      </c>
      <c r="F7" s="47">
        <v>1</v>
      </c>
      <c r="G7" s="48">
        <v>3357</v>
      </c>
      <c r="H7" s="47">
        <v>1</v>
      </c>
      <c r="I7" s="48">
        <v>44059</v>
      </c>
      <c r="J7" s="57">
        <v>1</v>
      </c>
    </row>
    <row r="8" spans="2:11" ht="34.5" customHeight="1" x14ac:dyDescent="0.25">
      <c r="C8" s="91" t="s">
        <v>15</v>
      </c>
      <c r="D8" s="92"/>
      <c r="E8" s="66">
        <v>29354</v>
      </c>
      <c r="F8" s="49">
        <f>E8/E7</f>
        <v>0.8188690824894691</v>
      </c>
      <c r="G8" s="67">
        <v>2269</v>
      </c>
      <c r="H8" s="49">
        <f>G8/G7</f>
        <v>0.67590110217456068</v>
      </c>
      <c r="I8" s="67">
        <v>37527</v>
      </c>
      <c r="J8" s="68">
        <f>I8/I7</f>
        <v>0.85174425202569282</v>
      </c>
    </row>
    <row r="9" spans="2:11" ht="33.75" customHeight="1" x14ac:dyDescent="0.25">
      <c r="C9" s="93" t="s">
        <v>20</v>
      </c>
      <c r="D9" s="36" t="s">
        <v>10</v>
      </c>
      <c r="E9" s="62">
        <v>1716</v>
      </c>
      <c r="F9" s="63">
        <f t="shared" ref="F9:H16" si="0">E9/E$8</f>
        <v>5.8458813108945969E-2</v>
      </c>
      <c r="G9" s="64">
        <v>153</v>
      </c>
      <c r="H9" s="63">
        <f t="shared" si="0"/>
        <v>6.743058616130454E-2</v>
      </c>
      <c r="I9" s="64">
        <v>1642</v>
      </c>
      <c r="J9" s="65">
        <f t="shared" ref="J9:J16" si="1">I9/I$8</f>
        <v>4.3755162949343139E-2</v>
      </c>
    </row>
    <row r="10" spans="2:11" ht="33.75" customHeight="1" x14ac:dyDescent="0.25">
      <c r="C10" s="94"/>
      <c r="D10" s="39" t="s">
        <v>8</v>
      </c>
      <c r="E10" s="37">
        <v>884</v>
      </c>
      <c r="F10" s="43">
        <f t="shared" si="0"/>
        <v>3.0115146147032774E-2</v>
      </c>
      <c r="G10" s="38">
        <v>39</v>
      </c>
      <c r="H10" s="43">
        <f t="shared" si="0"/>
        <v>1.7188188629352136E-2</v>
      </c>
      <c r="I10" s="38">
        <v>963</v>
      </c>
      <c r="J10" s="58">
        <f t="shared" si="1"/>
        <v>2.5661523702933887E-2</v>
      </c>
    </row>
    <row r="11" spans="2:11" ht="33.75" customHeight="1" x14ac:dyDescent="0.25">
      <c r="C11" s="94"/>
      <c r="D11" s="39" t="s">
        <v>9</v>
      </c>
      <c r="E11" s="37">
        <v>967</v>
      </c>
      <c r="F11" s="43">
        <f t="shared" si="0"/>
        <v>3.2942699461742865E-2</v>
      </c>
      <c r="G11" s="38">
        <v>146</v>
      </c>
      <c r="H11" s="43">
        <f t="shared" si="0"/>
        <v>6.4345526663728517E-2</v>
      </c>
      <c r="I11" s="38">
        <v>957</v>
      </c>
      <c r="J11" s="58">
        <f t="shared" si="1"/>
        <v>2.5501638820049563E-2</v>
      </c>
    </row>
    <row r="12" spans="2:11" ht="33.75" customHeight="1" x14ac:dyDescent="0.25">
      <c r="C12" s="94"/>
      <c r="D12" s="39" t="s">
        <v>7</v>
      </c>
      <c r="E12" s="37">
        <v>22659</v>
      </c>
      <c r="F12" s="43">
        <f t="shared" si="0"/>
        <v>0.77192205491585475</v>
      </c>
      <c r="G12" s="38">
        <v>1638</v>
      </c>
      <c r="H12" s="43">
        <f t="shared" si="0"/>
        <v>0.72190392243278978</v>
      </c>
      <c r="I12" s="38">
        <v>29841</v>
      </c>
      <c r="J12" s="58">
        <f t="shared" si="1"/>
        <v>0.79518746502518189</v>
      </c>
    </row>
    <row r="13" spans="2:11" ht="33.75" customHeight="1" x14ac:dyDescent="0.25">
      <c r="C13" s="94"/>
      <c r="D13" s="39" t="s">
        <v>11</v>
      </c>
      <c r="E13" s="37">
        <v>347</v>
      </c>
      <c r="F13" s="43">
        <f t="shared" si="0"/>
        <v>1.1821216869932547E-2</v>
      </c>
      <c r="G13" s="38">
        <v>23</v>
      </c>
      <c r="H13" s="43">
        <f t="shared" si="0"/>
        <v>1.0136624063464082E-2</v>
      </c>
      <c r="I13" s="38">
        <v>670</v>
      </c>
      <c r="J13" s="58">
        <f t="shared" si="1"/>
        <v>1.7853811922082768E-2</v>
      </c>
    </row>
    <row r="14" spans="2:11" ht="33.75" customHeight="1" x14ac:dyDescent="0.25">
      <c r="C14" s="94"/>
      <c r="D14" s="39" t="s">
        <v>12</v>
      </c>
      <c r="E14" s="37">
        <v>1954</v>
      </c>
      <c r="F14" s="43">
        <f t="shared" si="0"/>
        <v>6.6566737071608637E-2</v>
      </c>
      <c r="G14" s="38">
        <v>225</v>
      </c>
      <c r="H14" s="43">
        <f t="shared" si="0"/>
        <v>9.9162626707800794E-2</v>
      </c>
      <c r="I14" s="38">
        <v>2477</v>
      </c>
      <c r="J14" s="58">
        <f t="shared" si="1"/>
        <v>6.600580915074479E-2</v>
      </c>
    </row>
    <row r="15" spans="2:11" ht="33.75" customHeight="1" x14ac:dyDescent="0.25">
      <c r="C15" s="94"/>
      <c r="D15" s="39" t="s">
        <v>13</v>
      </c>
      <c r="E15" s="34">
        <v>114</v>
      </c>
      <c r="F15" s="42">
        <f t="shared" si="0"/>
        <v>3.8836274443006065E-3</v>
      </c>
      <c r="G15" s="35">
        <v>18</v>
      </c>
      <c r="H15" s="42">
        <f t="shared" si="0"/>
        <v>7.9330101366240635E-3</v>
      </c>
      <c r="I15" s="35">
        <v>133</v>
      </c>
      <c r="J15" s="59">
        <f t="shared" si="1"/>
        <v>3.544114903935833E-3</v>
      </c>
    </row>
    <row r="16" spans="2:11" ht="33.75" customHeight="1" x14ac:dyDescent="0.25">
      <c r="C16" s="95"/>
      <c r="D16" s="40" t="s">
        <v>14</v>
      </c>
      <c r="E16" s="50">
        <v>713</v>
      </c>
      <c r="F16" s="51">
        <f t="shared" si="0"/>
        <v>2.4289704980581864E-2</v>
      </c>
      <c r="G16" s="52">
        <v>27</v>
      </c>
      <c r="H16" s="51">
        <f t="shared" si="0"/>
        <v>1.1899515204936095E-2</v>
      </c>
      <c r="I16" s="52">
        <v>844</v>
      </c>
      <c r="J16" s="60">
        <f t="shared" si="1"/>
        <v>2.2490473525728142E-2</v>
      </c>
    </row>
    <row r="17" spans="3:10" ht="33.75" customHeight="1" x14ac:dyDescent="0.25">
      <c r="C17" s="96" t="s">
        <v>16</v>
      </c>
      <c r="D17" s="97"/>
      <c r="E17" s="53">
        <v>6493</v>
      </c>
      <c r="F17" s="54">
        <f>E17/E7</f>
        <v>0.18113091751053087</v>
      </c>
      <c r="G17" s="55">
        <v>1088</v>
      </c>
      <c r="H17" s="54">
        <f>G17/G7</f>
        <v>0.32409889782543938</v>
      </c>
      <c r="I17" s="55">
        <v>6532</v>
      </c>
      <c r="J17" s="61">
        <f>I17/I7</f>
        <v>0.14825574797430718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D38A-B2C1-4BAD-9862-056B80F3079D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28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37046</v>
      </c>
      <c r="F7" s="47">
        <v>1</v>
      </c>
      <c r="G7" s="48">
        <v>3571</v>
      </c>
      <c r="H7" s="47">
        <v>1</v>
      </c>
      <c r="I7" s="48">
        <v>45792</v>
      </c>
      <c r="J7" s="57">
        <v>1</v>
      </c>
    </row>
    <row r="8" spans="2:11" ht="34.5" customHeight="1" x14ac:dyDescent="0.25">
      <c r="C8" s="91" t="s">
        <v>15</v>
      </c>
      <c r="D8" s="92"/>
      <c r="E8" s="66">
        <v>30186</v>
      </c>
      <c r="F8" s="49">
        <f>E8/E7</f>
        <v>0.81482481239540028</v>
      </c>
      <c r="G8" s="67">
        <v>2511</v>
      </c>
      <c r="H8" s="49">
        <f>G8/G7</f>
        <v>0.70316437972556711</v>
      </c>
      <c r="I8" s="67">
        <v>39002</v>
      </c>
      <c r="J8" s="68">
        <f>I8/I7</f>
        <v>0.8517208245981831</v>
      </c>
    </row>
    <row r="9" spans="2:11" ht="33.75" customHeight="1" x14ac:dyDescent="0.25">
      <c r="C9" s="93" t="s">
        <v>20</v>
      </c>
      <c r="D9" s="36" t="s">
        <v>10</v>
      </c>
      <c r="E9" s="62">
        <v>1714</v>
      </c>
      <c r="F9" s="63">
        <f t="shared" ref="F9:H16" si="0">E9/E$8</f>
        <v>5.6781289339428873E-2</v>
      </c>
      <c r="G9" s="64">
        <v>152</v>
      </c>
      <c r="H9" s="63">
        <f t="shared" si="0"/>
        <v>6.0533651931501391E-2</v>
      </c>
      <c r="I9" s="64">
        <v>1631</v>
      </c>
      <c r="J9" s="65">
        <f t="shared" ref="J9:J16" si="1">I9/I$8</f>
        <v>4.1818368288805703E-2</v>
      </c>
    </row>
    <row r="10" spans="2:11" ht="33.75" customHeight="1" x14ac:dyDescent="0.25">
      <c r="C10" s="94"/>
      <c r="D10" s="39" t="s">
        <v>8</v>
      </c>
      <c r="E10" s="37">
        <v>903</v>
      </c>
      <c r="F10" s="43">
        <f t="shared" si="0"/>
        <v>2.9914529914529916E-2</v>
      </c>
      <c r="G10" s="38">
        <v>49</v>
      </c>
      <c r="H10" s="43">
        <f t="shared" si="0"/>
        <v>1.9514137793707687E-2</v>
      </c>
      <c r="I10" s="38">
        <v>985</v>
      </c>
      <c r="J10" s="58">
        <f t="shared" si="1"/>
        <v>2.5255115122301421E-2</v>
      </c>
    </row>
    <row r="11" spans="2:11" ht="33.75" customHeight="1" x14ac:dyDescent="0.25">
      <c r="C11" s="94"/>
      <c r="D11" s="39" t="s">
        <v>9</v>
      </c>
      <c r="E11" s="37">
        <v>994</v>
      </c>
      <c r="F11" s="43">
        <f t="shared" si="0"/>
        <v>3.2929172464056182E-2</v>
      </c>
      <c r="G11" s="38">
        <v>151</v>
      </c>
      <c r="H11" s="43">
        <f t="shared" si="0"/>
        <v>6.0135404221425728E-2</v>
      </c>
      <c r="I11" s="38">
        <v>1046</v>
      </c>
      <c r="J11" s="58">
        <f t="shared" si="1"/>
        <v>2.6819137480129224E-2</v>
      </c>
    </row>
    <row r="12" spans="2:11" ht="33.75" customHeight="1" x14ac:dyDescent="0.25">
      <c r="C12" s="94"/>
      <c r="D12" s="39" t="s">
        <v>7</v>
      </c>
      <c r="E12" s="37">
        <v>23265</v>
      </c>
      <c r="F12" s="43">
        <f t="shared" si="0"/>
        <v>0.77072152653547998</v>
      </c>
      <c r="G12" s="38">
        <v>1868</v>
      </c>
      <c r="H12" s="43">
        <f t="shared" si="0"/>
        <v>0.74392672242134605</v>
      </c>
      <c r="I12" s="38">
        <v>30989</v>
      </c>
      <c r="J12" s="58">
        <f t="shared" si="1"/>
        <v>0.79454899748730834</v>
      </c>
    </row>
    <row r="13" spans="2:11" ht="33.75" customHeight="1" x14ac:dyDescent="0.25">
      <c r="C13" s="94"/>
      <c r="D13" s="39" t="s">
        <v>11</v>
      </c>
      <c r="E13" s="37">
        <v>367</v>
      </c>
      <c r="F13" s="43">
        <f t="shared" si="0"/>
        <v>1.2157954018419135E-2</v>
      </c>
      <c r="G13" s="38">
        <v>19</v>
      </c>
      <c r="H13" s="43">
        <f t="shared" si="0"/>
        <v>7.5667064914376738E-3</v>
      </c>
      <c r="I13" s="38">
        <v>632</v>
      </c>
      <c r="J13" s="58">
        <f t="shared" si="1"/>
        <v>1.6204297215527408E-2</v>
      </c>
    </row>
    <row r="14" spans="2:11" ht="33.75" customHeight="1" x14ac:dyDescent="0.25">
      <c r="C14" s="94"/>
      <c r="D14" s="39" t="s">
        <v>12</v>
      </c>
      <c r="E14" s="37">
        <v>2096</v>
      </c>
      <c r="F14" s="43">
        <f t="shared" si="0"/>
        <v>6.9436162459418277E-2</v>
      </c>
      <c r="G14" s="38">
        <v>235</v>
      </c>
      <c r="H14" s="43">
        <f t="shared" si="0"/>
        <v>9.3588211867781754E-2</v>
      </c>
      <c r="I14" s="38">
        <v>2722</v>
      </c>
      <c r="J14" s="58">
        <f t="shared" si="1"/>
        <v>6.9791292754217735E-2</v>
      </c>
    </row>
    <row r="15" spans="2:11" ht="33.75" customHeight="1" x14ac:dyDescent="0.25">
      <c r="C15" s="94"/>
      <c r="D15" s="39" t="s">
        <v>13</v>
      </c>
      <c r="E15" s="34">
        <v>136</v>
      </c>
      <c r="F15" s="42">
        <f t="shared" si="0"/>
        <v>4.5053998542370632E-3</v>
      </c>
      <c r="G15" s="35">
        <v>17</v>
      </c>
      <c r="H15" s="42">
        <f t="shared" si="0"/>
        <v>6.7702110712863405E-3</v>
      </c>
      <c r="I15" s="35">
        <v>165</v>
      </c>
      <c r="J15" s="59">
        <f t="shared" si="1"/>
        <v>4.2305522793702885E-3</v>
      </c>
    </row>
    <row r="16" spans="2:11" ht="33.75" customHeight="1" x14ac:dyDescent="0.25">
      <c r="C16" s="95"/>
      <c r="D16" s="40" t="s">
        <v>14</v>
      </c>
      <c r="E16" s="50">
        <v>711</v>
      </c>
      <c r="F16" s="51">
        <f t="shared" si="0"/>
        <v>2.3553965414430531E-2</v>
      </c>
      <c r="G16" s="52">
        <v>20</v>
      </c>
      <c r="H16" s="51">
        <f t="shared" si="0"/>
        <v>7.9649542015133405E-3</v>
      </c>
      <c r="I16" s="52">
        <v>832</v>
      </c>
      <c r="J16" s="60">
        <f t="shared" si="1"/>
        <v>2.1332239372339881E-2</v>
      </c>
    </row>
    <row r="17" spans="3:10" ht="33.75" customHeight="1" x14ac:dyDescent="0.25">
      <c r="C17" s="96" t="s">
        <v>16</v>
      </c>
      <c r="D17" s="97"/>
      <c r="E17" s="53">
        <f>E7-E8</f>
        <v>6860</v>
      </c>
      <c r="F17" s="54">
        <f>E17/E7</f>
        <v>0.18517518760459969</v>
      </c>
      <c r="G17" s="55">
        <f>G7-G8</f>
        <v>1060</v>
      </c>
      <c r="H17" s="54">
        <f>G17/G7</f>
        <v>0.29683562027443294</v>
      </c>
      <c r="I17" s="55">
        <f>I7-I8</f>
        <v>6790</v>
      </c>
      <c r="J17" s="61">
        <f>I17/I7</f>
        <v>0.1482791754018169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7431-E410-4BA9-8163-D3312DC8193A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29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40062</v>
      </c>
      <c r="F7" s="47">
        <v>1</v>
      </c>
      <c r="G7" s="48">
        <v>4189</v>
      </c>
      <c r="H7" s="47">
        <v>1</v>
      </c>
      <c r="I7" s="48">
        <v>49501</v>
      </c>
      <c r="J7" s="57">
        <v>1</v>
      </c>
    </row>
    <row r="8" spans="2:11" ht="34.5" customHeight="1" x14ac:dyDescent="0.25">
      <c r="C8" s="91" t="s">
        <v>15</v>
      </c>
      <c r="D8" s="92"/>
      <c r="E8" s="66">
        <v>32188</v>
      </c>
      <c r="F8" s="49">
        <f>E8/E7</f>
        <v>0.80345464529978539</v>
      </c>
      <c r="G8" s="67">
        <v>2841</v>
      </c>
      <c r="H8" s="49">
        <f>G8/G7</f>
        <v>0.6782048221532585</v>
      </c>
      <c r="I8" s="67">
        <v>41803</v>
      </c>
      <c r="J8" s="68">
        <f>I8/I7</f>
        <v>0.84448799014161335</v>
      </c>
    </row>
    <row r="9" spans="2:11" ht="33.75" customHeight="1" x14ac:dyDescent="0.25">
      <c r="C9" s="93" t="s">
        <v>20</v>
      </c>
      <c r="D9" s="36" t="s">
        <v>10</v>
      </c>
      <c r="E9" s="62">
        <v>1854</v>
      </c>
      <c r="F9" s="63">
        <f t="shared" ref="F9:H16" si="0">E9/E$8</f>
        <v>5.7599105256617371E-2</v>
      </c>
      <c r="G9" s="64">
        <v>143</v>
      </c>
      <c r="H9" s="63">
        <f t="shared" si="0"/>
        <v>5.0334389299542412E-2</v>
      </c>
      <c r="I9" s="64">
        <v>1766</v>
      </c>
      <c r="J9" s="65">
        <f t="shared" ref="J9:J16" si="1">I9/I$8</f>
        <v>4.2245771834557327E-2</v>
      </c>
    </row>
    <row r="10" spans="2:11" ht="33.75" customHeight="1" x14ac:dyDescent="0.25">
      <c r="C10" s="94"/>
      <c r="D10" s="39" t="s">
        <v>8</v>
      </c>
      <c r="E10" s="37">
        <v>994</v>
      </c>
      <c r="F10" s="43">
        <f t="shared" si="0"/>
        <v>3.0881073692059152E-2</v>
      </c>
      <c r="G10" s="38">
        <v>56</v>
      </c>
      <c r="H10" s="43">
        <f t="shared" si="0"/>
        <v>1.9711369236184443E-2</v>
      </c>
      <c r="I10" s="38">
        <v>1069</v>
      </c>
      <c r="J10" s="58">
        <f t="shared" si="1"/>
        <v>2.5572327344927398E-2</v>
      </c>
    </row>
    <row r="11" spans="2:11" ht="33.75" customHeight="1" x14ac:dyDescent="0.25">
      <c r="C11" s="94"/>
      <c r="D11" s="39" t="s">
        <v>9</v>
      </c>
      <c r="E11" s="37">
        <v>1160</v>
      </c>
      <c r="F11" s="43">
        <f t="shared" si="0"/>
        <v>3.6038275133590154E-2</v>
      </c>
      <c r="G11" s="38">
        <v>183</v>
      </c>
      <c r="H11" s="43">
        <f t="shared" si="0"/>
        <v>6.4413938753959871E-2</v>
      </c>
      <c r="I11" s="38">
        <v>1211</v>
      </c>
      <c r="J11" s="58">
        <f t="shared" si="1"/>
        <v>2.8969212735928042E-2</v>
      </c>
    </row>
    <row r="12" spans="2:11" ht="33.75" customHeight="1" x14ac:dyDescent="0.25">
      <c r="C12" s="94"/>
      <c r="D12" s="39" t="s">
        <v>7</v>
      </c>
      <c r="E12" s="37">
        <v>24573</v>
      </c>
      <c r="F12" s="43">
        <f t="shared" si="0"/>
        <v>0.76342115073940597</v>
      </c>
      <c r="G12" s="38">
        <v>2097</v>
      </c>
      <c r="H12" s="43">
        <f t="shared" si="0"/>
        <v>0.73812038014783532</v>
      </c>
      <c r="I12" s="38">
        <v>33072</v>
      </c>
      <c r="J12" s="58">
        <f t="shared" si="1"/>
        <v>0.79113939190967153</v>
      </c>
    </row>
    <row r="13" spans="2:11" ht="33.75" customHeight="1" x14ac:dyDescent="0.25">
      <c r="C13" s="94"/>
      <c r="D13" s="39" t="s">
        <v>11</v>
      </c>
      <c r="E13" s="37">
        <v>364</v>
      </c>
      <c r="F13" s="43">
        <f t="shared" si="0"/>
        <v>1.1308562197092083E-2</v>
      </c>
      <c r="G13" s="38">
        <v>11</v>
      </c>
      <c r="H13" s="43">
        <f t="shared" si="0"/>
        <v>3.871876099964801E-3</v>
      </c>
      <c r="I13" s="38">
        <v>587</v>
      </c>
      <c r="J13" s="58">
        <f t="shared" si="1"/>
        <v>1.4042054398009712E-2</v>
      </c>
    </row>
    <row r="14" spans="2:11" ht="33.75" customHeight="1" x14ac:dyDescent="0.25">
      <c r="C14" s="94"/>
      <c r="D14" s="39" t="s">
        <v>12</v>
      </c>
      <c r="E14" s="37">
        <v>2341</v>
      </c>
      <c r="F14" s="43">
        <f t="shared" si="0"/>
        <v>7.2728967317012547E-2</v>
      </c>
      <c r="G14" s="38">
        <v>288</v>
      </c>
      <c r="H14" s="43">
        <f t="shared" si="0"/>
        <v>0.10137275607180571</v>
      </c>
      <c r="I14" s="38">
        <v>3023</v>
      </c>
      <c r="J14" s="58">
        <f t="shared" si="1"/>
        <v>7.2315384063344743E-2</v>
      </c>
    </row>
    <row r="15" spans="2:11" ht="33.75" customHeight="1" x14ac:dyDescent="0.25">
      <c r="C15" s="94"/>
      <c r="D15" s="39" t="s">
        <v>13</v>
      </c>
      <c r="E15" s="34">
        <v>145</v>
      </c>
      <c r="F15" s="42">
        <f t="shared" si="0"/>
        <v>4.5047843916987693E-3</v>
      </c>
      <c r="G15" s="35">
        <v>20</v>
      </c>
      <c r="H15" s="42">
        <f t="shared" si="0"/>
        <v>7.0397747272087294E-3</v>
      </c>
      <c r="I15" s="35">
        <v>162</v>
      </c>
      <c r="J15" s="59">
        <f t="shared" si="1"/>
        <v>3.8753199531134127E-3</v>
      </c>
    </row>
    <row r="16" spans="2:11" ht="33.75" customHeight="1" x14ac:dyDescent="0.25">
      <c r="C16" s="95"/>
      <c r="D16" s="40" t="s">
        <v>14</v>
      </c>
      <c r="E16" s="50">
        <v>757</v>
      </c>
      <c r="F16" s="51">
        <f t="shared" si="0"/>
        <v>2.3518081272523923E-2</v>
      </c>
      <c r="G16" s="52">
        <v>43</v>
      </c>
      <c r="H16" s="51">
        <f t="shared" si="0"/>
        <v>1.5135515663498769E-2</v>
      </c>
      <c r="I16" s="52">
        <v>913</v>
      </c>
      <c r="J16" s="60">
        <f t="shared" si="1"/>
        <v>2.1840537760447816E-2</v>
      </c>
    </row>
    <row r="17" spans="3:10" ht="33.75" customHeight="1" x14ac:dyDescent="0.25">
      <c r="C17" s="96" t="s">
        <v>16</v>
      </c>
      <c r="D17" s="97"/>
      <c r="E17" s="53">
        <f>E7-E8</f>
        <v>7874</v>
      </c>
      <c r="F17" s="54">
        <f>E17/E7</f>
        <v>0.19654535470021467</v>
      </c>
      <c r="G17" s="55">
        <f>G7-G8</f>
        <v>1348</v>
      </c>
      <c r="H17" s="54">
        <f>G17/G7</f>
        <v>0.32179517784674144</v>
      </c>
      <c r="I17" s="55">
        <f>I7-I8</f>
        <v>7698</v>
      </c>
      <c r="J17" s="61">
        <f>I17/I7</f>
        <v>0.1555120098583867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EA8A-64F8-4A9B-8ADA-630C67490B8E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30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38832</v>
      </c>
      <c r="F7" s="47">
        <v>1</v>
      </c>
      <c r="G7" s="48">
        <v>3907</v>
      </c>
      <c r="H7" s="47">
        <v>1</v>
      </c>
      <c r="I7" s="48">
        <v>48952</v>
      </c>
      <c r="J7" s="57">
        <v>1</v>
      </c>
    </row>
    <row r="8" spans="2:11" ht="34.5" customHeight="1" x14ac:dyDescent="0.25">
      <c r="C8" s="91" t="s">
        <v>15</v>
      </c>
      <c r="D8" s="92"/>
      <c r="E8" s="66">
        <v>30628</v>
      </c>
      <c r="F8" s="49">
        <f>E8/E7</f>
        <v>0.78873094355170992</v>
      </c>
      <c r="G8" s="67">
        <v>2633</v>
      </c>
      <c r="H8" s="49">
        <f>G8/G7</f>
        <v>0.67391860762733558</v>
      </c>
      <c r="I8" s="67">
        <v>40711</v>
      </c>
      <c r="J8" s="68">
        <f>I8/I7</f>
        <v>0.83165141362967809</v>
      </c>
    </row>
    <row r="9" spans="2:11" ht="33.75" customHeight="1" x14ac:dyDescent="0.25">
      <c r="C9" s="93" t="s">
        <v>20</v>
      </c>
      <c r="D9" s="36" t="s">
        <v>10</v>
      </c>
      <c r="E9" s="62">
        <v>1588</v>
      </c>
      <c r="F9" s="63">
        <f t="shared" ref="F9:H16" si="0">E9/E$8</f>
        <v>5.1847982238474595E-2</v>
      </c>
      <c r="G9" s="64">
        <v>140</v>
      </c>
      <c r="H9" s="63">
        <f t="shared" si="0"/>
        <v>5.3171287504747436E-2</v>
      </c>
      <c r="I9" s="64">
        <v>1519</v>
      </c>
      <c r="J9" s="65">
        <f t="shared" ref="J9:J16" si="1">I9/I$8</f>
        <v>3.731178305617646E-2</v>
      </c>
    </row>
    <row r="10" spans="2:11" ht="33.75" customHeight="1" x14ac:dyDescent="0.25">
      <c r="C10" s="94"/>
      <c r="D10" s="39" t="s">
        <v>8</v>
      </c>
      <c r="E10" s="37">
        <v>869</v>
      </c>
      <c r="F10" s="43">
        <f t="shared" si="0"/>
        <v>2.8372730834530496E-2</v>
      </c>
      <c r="G10" s="38">
        <v>59</v>
      </c>
      <c r="H10" s="43">
        <f t="shared" si="0"/>
        <v>2.2407899734143564E-2</v>
      </c>
      <c r="I10" s="38">
        <v>947</v>
      </c>
      <c r="J10" s="58">
        <f t="shared" si="1"/>
        <v>2.3261526368794673E-2</v>
      </c>
    </row>
    <row r="11" spans="2:11" ht="33.75" customHeight="1" x14ac:dyDescent="0.25">
      <c r="C11" s="94"/>
      <c r="D11" s="39" t="s">
        <v>9</v>
      </c>
      <c r="E11" s="37">
        <v>990</v>
      </c>
      <c r="F11" s="43">
        <f t="shared" si="0"/>
        <v>3.2323364241870184E-2</v>
      </c>
      <c r="G11" s="38">
        <v>152</v>
      </c>
      <c r="H11" s="43">
        <f t="shared" si="0"/>
        <v>5.7728826433725788E-2</v>
      </c>
      <c r="I11" s="38">
        <v>1051</v>
      </c>
      <c r="J11" s="58">
        <f t="shared" si="1"/>
        <v>2.5816118493773181E-2</v>
      </c>
    </row>
    <row r="12" spans="2:11" ht="33.75" customHeight="1" x14ac:dyDescent="0.25">
      <c r="C12" s="94"/>
      <c r="D12" s="39" t="s">
        <v>7</v>
      </c>
      <c r="E12" s="37">
        <v>23559</v>
      </c>
      <c r="F12" s="43">
        <f t="shared" si="0"/>
        <v>0.76919811936789861</v>
      </c>
      <c r="G12" s="38">
        <v>1933</v>
      </c>
      <c r="H12" s="43">
        <f t="shared" si="0"/>
        <v>0.73414356247626278</v>
      </c>
      <c r="I12" s="38">
        <v>32342</v>
      </c>
      <c r="J12" s="58">
        <f t="shared" si="1"/>
        <v>0.79442902409668148</v>
      </c>
    </row>
    <row r="13" spans="2:11" ht="33.75" customHeight="1" x14ac:dyDescent="0.25">
      <c r="C13" s="94"/>
      <c r="D13" s="39" t="s">
        <v>11</v>
      </c>
      <c r="E13" s="37">
        <v>410</v>
      </c>
      <c r="F13" s="43">
        <f t="shared" si="0"/>
        <v>1.3386443776936137E-2</v>
      </c>
      <c r="G13" s="38">
        <v>17</v>
      </c>
      <c r="H13" s="43">
        <f t="shared" si="0"/>
        <v>6.4565134827193312E-3</v>
      </c>
      <c r="I13" s="38">
        <v>679</v>
      </c>
      <c r="J13" s="58">
        <f t="shared" si="1"/>
        <v>1.6678538969811599E-2</v>
      </c>
    </row>
    <row r="14" spans="2:11" ht="33.75" customHeight="1" x14ac:dyDescent="0.25">
      <c r="C14" s="94"/>
      <c r="D14" s="39" t="s">
        <v>12</v>
      </c>
      <c r="E14" s="37">
        <v>2394</v>
      </c>
      <c r="F14" s="43">
        <f t="shared" si="0"/>
        <v>7.8163771712158811E-2</v>
      </c>
      <c r="G14" s="38">
        <v>292</v>
      </c>
      <c r="H14" s="43">
        <f t="shared" si="0"/>
        <v>0.11090011393847322</v>
      </c>
      <c r="I14" s="38">
        <v>3157</v>
      </c>
      <c r="J14" s="58">
        <f t="shared" si="1"/>
        <v>7.7546609024587945E-2</v>
      </c>
    </row>
    <row r="15" spans="2:11" ht="33.75" customHeight="1" x14ac:dyDescent="0.25">
      <c r="C15" s="94"/>
      <c r="D15" s="39" t="s">
        <v>13</v>
      </c>
      <c r="E15" s="34">
        <v>146</v>
      </c>
      <c r="F15" s="42">
        <f t="shared" si="0"/>
        <v>4.7668799791040876E-3</v>
      </c>
      <c r="G15" s="35">
        <v>18</v>
      </c>
      <c r="H15" s="42">
        <f t="shared" si="0"/>
        <v>6.8363083934675278E-3</v>
      </c>
      <c r="I15" s="35">
        <v>198</v>
      </c>
      <c r="J15" s="59">
        <f t="shared" si="1"/>
        <v>4.8635503917860042E-3</v>
      </c>
    </row>
    <row r="16" spans="2:11" ht="33.75" customHeight="1" x14ac:dyDescent="0.25">
      <c r="C16" s="95"/>
      <c r="D16" s="40" t="s">
        <v>14</v>
      </c>
      <c r="E16" s="50">
        <v>672</v>
      </c>
      <c r="F16" s="51">
        <f t="shared" si="0"/>
        <v>2.1940707849027033E-2</v>
      </c>
      <c r="G16" s="52">
        <v>22</v>
      </c>
      <c r="H16" s="51">
        <f t="shared" si="0"/>
        <v>8.3554880364603117E-3</v>
      </c>
      <c r="I16" s="52">
        <v>818</v>
      </c>
      <c r="J16" s="60">
        <f t="shared" si="1"/>
        <v>2.0092849598388644E-2</v>
      </c>
    </row>
    <row r="17" spans="3:10" ht="33.75" customHeight="1" x14ac:dyDescent="0.25">
      <c r="C17" s="96" t="s">
        <v>16</v>
      </c>
      <c r="D17" s="97"/>
      <c r="E17" s="53">
        <f>E7-E8</f>
        <v>8204</v>
      </c>
      <c r="F17" s="54">
        <f>E17/E7</f>
        <v>0.21126905644829008</v>
      </c>
      <c r="G17" s="55">
        <f>G7-G8</f>
        <v>1274</v>
      </c>
      <c r="H17" s="54">
        <f>G17/G7</f>
        <v>0.32608139237266442</v>
      </c>
      <c r="I17" s="55">
        <f>I7-I8</f>
        <v>8241</v>
      </c>
      <c r="J17" s="61">
        <f>I17/I7</f>
        <v>0.16834858637032193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D41A-FEE8-483F-A00A-74FC4A14105F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31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44196</v>
      </c>
      <c r="F7" s="47">
        <v>1</v>
      </c>
      <c r="G7" s="48">
        <v>4572</v>
      </c>
      <c r="H7" s="47">
        <v>1</v>
      </c>
      <c r="I7" s="48">
        <v>56046</v>
      </c>
      <c r="J7" s="57">
        <v>1</v>
      </c>
    </row>
    <row r="8" spans="2:11" ht="34.5" customHeight="1" x14ac:dyDescent="0.25">
      <c r="C8" s="91" t="s">
        <v>15</v>
      </c>
      <c r="D8" s="92"/>
      <c r="E8" s="66">
        <v>35044</v>
      </c>
      <c r="F8" s="49">
        <f>E8/E7</f>
        <v>0.79292243641958549</v>
      </c>
      <c r="G8" s="67">
        <v>3139</v>
      </c>
      <c r="H8" s="49">
        <f>G8/G7</f>
        <v>0.68657042869641294</v>
      </c>
      <c r="I8" s="67">
        <v>46710</v>
      </c>
      <c r="J8" s="68">
        <f>I8/I7</f>
        <v>0.83342254576597796</v>
      </c>
    </row>
    <row r="9" spans="2:11" ht="33.75" customHeight="1" x14ac:dyDescent="0.25">
      <c r="C9" s="93" t="s">
        <v>20</v>
      </c>
      <c r="D9" s="36" t="s">
        <v>10</v>
      </c>
      <c r="E9" s="62">
        <v>1770</v>
      </c>
      <c r="F9" s="63">
        <f t="shared" ref="F9:H16" si="0">E9/E$8</f>
        <v>5.0507932884373927E-2</v>
      </c>
      <c r="G9" s="64">
        <v>160</v>
      </c>
      <c r="H9" s="63">
        <f t="shared" si="0"/>
        <v>5.097164702134438E-2</v>
      </c>
      <c r="I9" s="64">
        <v>1670</v>
      </c>
      <c r="J9" s="65">
        <f t="shared" ref="J9:J16" si="1">I9/I$8</f>
        <v>3.5752515521301646E-2</v>
      </c>
    </row>
    <row r="10" spans="2:11" ht="33.75" customHeight="1" x14ac:dyDescent="0.25">
      <c r="C10" s="94"/>
      <c r="D10" s="39" t="s">
        <v>8</v>
      </c>
      <c r="E10" s="37">
        <v>1024</v>
      </c>
      <c r="F10" s="43">
        <f t="shared" si="0"/>
        <v>2.9220408629151925E-2</v>
      </c>
      <c r="G10" s="38">
        <v>41</v>
      </c>
      <c r="H10" s="43">
        <f t="shared" si="0"/>
        <v>1.3061484549219496E-2</v>
      </c>
      <c r="I10" s="38">
        <v>1157</v>
      </c>
      <c r="J10" s="58">
        <f t="shared" si="1"/>
        <v>2.4769856561764076E-2</v>
      </c>
    </row>
    <row r="11" spans="2:11" ht="33.75" customHeight="1" x14ac:dyDescent="0.25">
      <c r="C11" s="94"/>
      <c r="D11" s="39" t="s">
        <v>9</v>
      </c>
      <c r="E11" s="37">
        <v>1151</v>
      </c>
      <c r="F11" s="43">
        <f t="shared" si="0"/>
        <v>3.2844424152494008E-2</v>
      </c>
      <c r="G11" s="38">
        <v>194</v>
      </c>
      <c r="H11" s="43">
        <f t="shared" si="0"/>
        <v>6.1803122013380056E-2</v>
      </c>
      <c r="I11" s="38">
        <v>1228</v>
      </c>
      <c r="J11" s="58">
        <f t="shared" si="1"/>
        <v>2.6289873688717619E-2</v>
      </c>
    </row>
    <row r="12" spans="2:11" ht="33.75" customHeight="1" x14ac:dyDescent="0.25">
      <c r="C12" s="94"/>
      <c r="D12" s="39" t="s">
        <v>7</v>
      </c>
      <c r="E12" s="37">
        <v>27190</v>
      </c>
      <c r="F12" s="43">
        <f t="shared" si="0"/>
        <v>0.77588174865882886</v>
      </c>
      <c r="G12" s="38">
        <v>2375</v>
      </c>
      <c r="H12" s="43">
        <f t="shared" si="0"/>
        <v>0.75661038547308057</v>
      </c>
      <c r="I12" s="38">
        <v>37285</v>
      </c>
      <c r="J12" s="58">
        <f t="shared" si="1"/>
        <v>0.79822307856989938</v>
      </c>
    </row>
    <row r="13" spans="2:11" ht="33.75" customHeight="1" x14ac:dyDescent="0.25">
      <c r="C13" s="94"/>
      <c r="D13" s="39" t="s">
        <v>11</v>
      </c>
      <c r="E13" s="37">
        <v>394</v>
      </c>
      <c r="F13" s="43">
        <f t="shared" si="0"/>
        <v>1.1243008788951033E-2</v>
      </c>
      <c r="G13" s="38">
        <v>27</v>
      </c>
      <c r="H13" s="43">
        <f t="shared" si="0"/>
        <v>8.6014654348518637E-3</v>
      </c>
      <c r="I13" s="38">
        <v>722</v>
      </c>
      <c r="J13" s="58">
        <f t="shared" si="1"/>
        <v>1.545707557268251E-2</v>
      </c>
    </row>
    <row r="14" spans="2:11" ht="33.75" customHeight="1" x14ac:dyDescent="0.25">
      <c r="C14" s="94"/>
      <c r="D14" s="39" t="s">
        <v>12</v>
      </c>
      <c r="E14" s="37">
        <v>2495</v>
      </c>
      <c r="F14" s="43">
        <f t="shared" si="0"/>
        <v>7.1196210478255903E-2</v>
      </c>
      <c r="G14" s="38">
        <v>280</v>
      </c>
      <c r="H14" s="43">
        <f t="shared" si="0"/>
        <v>8.9200382287352664E-2</v>
      </c>
      <c r="I14" s="38">
        <v>3432</v>
      </c>
      <c r="J14" s="58">
        <f t="shared" si="1"/>
        <v>7.3474630700064228E-2</v>
      </c>
    </row>
    <row r="15" spans="2:11" ht="33.75" customHeight="1" x14ac:dyDescent="0.25">
      <c r="C15" s="94"/>
      <c r="D15" s="39" t="s">
        <v>13</v>
      </c>
      <c r="E15" s="34">
        <v>159</v>
      </c>
      <c r="F15" s="42">
        <f t="shared" si="0"/>
        <v>4.5371532930030822E-3</v>
      </c>
      <c r="G15" s="35">
        <v>14</v>
      </c>
      <c r="H15" s="42">
        <f t="shared" si="0"/>
        <v>4.4600191143676334E-3</v>
      </c>
      <c r="I15" s="35">
        <v>186</v>
      </c>
      <c r="J15" s="59">
        <f t="shared" si="1"/>
        <v>3.9820166987797048E-3</v>
      </c>
    </row>
    <row r="16" spans="2:11" ht="33.75" customHeight="1" x14ac:dyDescent="0.25">
      <c r="C16" s="95"/>
      <c r="D16" s="40" t="s">
        <v>14</v>
      </c>
      <c r="E16" s="50">
        <v>861</v>
      </c>
      <c r="F16" s="51">
        <f t="shared" si="0"/>
        <v>2.4569113114941216E-2</v>
      </c>
      <c r="G16" s="52">
        <v>48</v>
      </c>
      <c r="H16" s="51">
        <f t="shared" si="0"/>
        <v>1.5291494106403312E-2</v>
      </c>
      <c r="I16" s="52">
        <v>1030</v>
      </c>
      <c r="J16" s="60">
        <f t="shared" si="1"/>
        <v>2.2050952686790838E-2</v>
      </c>
    </row>
    <row r="17" spans="3:10" ht="33.75" customHeight="1" x14ac:dyDescent="0.25">
      <c r="C17" s="96" t="s">
        <v>16</v>
      </c>
      <c r="D17" s="97"/>
      <c r="E17" s="53">
        <f>E7-E8</f>
        <v>9152</v>
      </c>
      <c r="F17" s="54">
        <f>E17/E7</f>
        <v>0.20707756358041451</v>
      </c>
      <c r="G17" s="55">
        <f>G7-G8</f>
        <v>1433</v>
      </c>
      <c r="H17" s="54">
        <f>G17/G7</f>
        <v>0.31342957130358706</v>
      </c>
      <c r="I17" s="55">
        <f>I7-I8</f>
        <v>9336</v>
      </c>
      <c r="J17" s="61">
        <f>I17/I7</f>
        <v>0.16657745423402207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9853-8937-4586-A18A-DEAC2EC18B6A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32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49054</v>
      </c>
      <c r="F7" s="47">
        <v>1</v>
      </c>
      <c r="G7" s="48">
        <v>5437</v>
      </c>
      <c r="H7" s="47">
        <v>1</v>
      </c>
      <c r="I7" s="48">
        <v>62097</v>
      </c>
      <c r="J7" s="57">
        <v>1</v>
      </c>
    </row>
    <row r="8" spans="2:11" ht="34.5" customHeight="1" x14ac:dyDescent="0.25">
      <c r="C8" s="91" t="s">
        <v>15</v>
      </c>
      <c r="D8" s="92"/>
      <c r="E8" s="66">
        <v>38318</v>
      </c>
      <c r="F8" s="49">
        <f>E8/E7</f>
        <v>0.78113915277041623</v>
      </c>
      <c r="G8" s="67">
        <v>3659</v>
      </c>
      <c r="H8" s="49">
        <f>G8/G7</f>
        <v>0.67298142357917967</v>
      </c>
      <c r="I8" s="67">
        <v>51346</v>
      </c>
      <c r="J8" s="68">
        <f>I8/I7</f>
        <v>0.82686764255922185</v>
      </c>
    </row>
    <row r="9" spans="2:11" ht="33.75" customHeight="1" x14ac:dyDescent="0.25">
      <c r="C9" s="93" t="s">
        <v>20</v>
      </c>
      <c r="D9" s="36" t="s">
        <v>10</v>
      </c>
      <c r="E9" s="62">
        <v>2205</v>
      </c>
      <c r="F9" s="63">
        <f t="shared" ref="F9:H16" si="0">E9/E$8</f>
        <v>5.754475703324808E-2</v>
      </c>
      <c r="G9" s="64">
        <v>231</v>
      </c>
      <c r="H9" s="63">
        <f t="shared" si="0"/>
        <v>6.3132003279584584E-2</v>
      </c>
      <c r="I9" s="64">
        <v>2048</v>
      </c>
      <c r="J9" s="65">
        <f t="shared" ref="J9:J16" si="1">I9/I$8</f>
        <v>3.9886261831496121E-2</v>
      </c>
    </row>
    <row r="10" spans="2:11" ht="33.75" customHeight="1" x14ac:dyDescent="0.25">
      <c r="C10" s="94"/>
      <c r="D10" s="39" t="s">
        <v>8</v>
      </c>
      <c r="E10" s="37">
        <v>1073</v>
      </c>
      <c r="F10" s="43">
        <f t="shared" si="0"/>
        <v>2.8002505349966074E-2</v>
      </c>
      <c r="G10" s="38">
        <v>56</v>
      </c>
      <c r="H10" s="43">
        <f t="shared" si="0"/>
        <v>1.5304728067778082E-2</v>
      </c>
      <c r="I10" s="38">
        <v>1218</v>
      </c>
      <c r="J10" s="58">
        <f t="shared" si="1"/>
        <v>2.3721419390020645E-2</v>
      </c>
    </row>
    <row r="11" spans="2:11" ht="33.75" customHeight="1" x14ac:dyDescent="0.25">
      <c r="C11" s="94"/>
      <c r="D11" s="39" t="s">
        <v>9</v>
      </c>
      <c r="E11" s="37">
        <v>1195</v>
      </c>
      <c r="F11" s="43">
        <f t="shared" si="0"/>
        <v>3.1186387598517669E-2</v>
      </c>
      <c r="G11" s="38">
        <v>184</v>
      </c>
      <c r="H11" s="43">
        <f t="shared" si="0"/>
        <v>5.028696365127084E-2</v>
      </c>
      <c r="I11" s="38">
        <v>1312</v>
      </c>
      <c r="J11" s="58">
        <f t="shared" si="1"/>
        <v>2.5552136485802204E-2</v>
      </c>
    </row>
    <row r="12" spans="2:11" ht="33.75" customHeight="1" x14ac:dyDescent="0.25">
      <c r="C12" s="94"/>
      <c r="D12" s="39" t="s">
        <v>7</v>
      </c>
      <c r="E12" s="37">
        <v>29475</v>
      </c>
      <c r="F12" s="43">
        <f t="shared" si="0"/>
        <v>0.76922073177096928</v>
      </c>
      <c r="G12" s="38">
        <v>2762</v>
      </c>
      <c r="H12" s="43">
        <f t="shared" si="0"/>
        <v>0.75485105220005466</v>
      </c>
      <c r="I12" s="38">
        <v>40908</v>
      </c>
      <c r="J12" s="58">
        <f t="shared" si="1"/>
        <v>0.79671249951310719</v>
      </c>
    </row>
    <row r="13" spans="2:11" ht="33.75" customHeight="1" x14ac:dyDescent="0.25">
      <c r="C13" s="94"/>
      <c r="D13" s="39" t="s">
        <v>11</v>
      </c>
      <c r="E13" s="37">
        <v>436</v>
      </c>
      <c r="F13" s="43">
        <f t="shared" si="0"/>
        <v>1.1378464429249962E-2</v>
      </c>
      <c r="G13" s="38">
        <v>33</v>
      </c>
      <c r="H13" s="43">
        <f t="shared" si="0"/>
        <v>9.018857611369226E-3</v>
      </c>
      <c r="I13" s="38">
        <v>758</v>
      </c>
      <c r="J13" s="58">
        <f t="shared" si="1"/>
        <v>1.4762591048961944E-2</v>
      </c>
    </row>
    <row r="14" spans="2:11" ht="33.75" customHeight="1" x14ac:dyDescent="0.25">
      <c r="C14" s="94"/>
      <c r="D14" s="39" t="s">
        <v>12</v>
      </c>
      <c r="E14" s="37">
        <v>2864</v>
      </c>
      <c r="F14" s="43">
        <f t="shared" si="0"/>
        <v>7.474294065452268E-2</v>
      </c>
      <c r="G14" s="38">
        <v>341</v>
      </c>
      <c r="H14" s="43">
        <f t="shared" si="0"/>
        <v>9.3194861984148669E-2</v>
      </c>
      <c r="I14" s="38">
        <v>3815</v>
      </c>
      <c r="J14" s="58">
        <f t="shared" si="1"/>
        <v>7.4299848089432477E-2</v>
      </c>
    </row>
    <row r="15" spans="2:11" ht="33.75" customHeight="1" x14ac:dyDescent="0.25">
      <c r="C15" s="94"/>
      <c r="D15" s="39" t="s">
        <v>13</v>
      </c>
      <c r="E15" s="34">
        <v>182</v>
      </c>
      <c r="F15" s="42">
        <f t="shared" si="0"/>
        <v>4.7497259773474606E-3</v>
      </c>
      <c r="G15" s="35">
        <v>14</v>
      </c>
      <c r="H15" s="42">
        <f t="shared" si="0"/>
        <v>3.8261820169445205E-3</v>
      </c>
      <c r="I15" s="35">
        <v>235</v>
      </c>
      <c r="J15" s="59">
        <f t="shared" si="1"/>
        <v>4.5767927394539006E-3</v>
      </c>
    </row>
    <row r="16" spans="2:11" ht="33.75" customHeight="1" x14ac:dyDescent="0.25">
      <c r="C16" s="95"/>
      <c r="D16" s="40" t="s">
        <v>14</v>
      </c>
      <c r="E16" s="50">
        <v>888</v>
      </c>
      <c r="F16" s="51">
        <f t="shared" si="0"/>
        <v>2.3174487186178819E-2</v>
      </c>
      <c r="G16" s="52">
        <v>38</v>
      </c>
      <c r="H16" s="51">
        <f t="shared" si="0"/>
        <v>1.0385351188849413E-2</v>
      </c>
      <c r="I16" s="52">
        <v>1052</v>
      </c>
      <c r="J16" s="60">
        <f t="shared" si="1"/>
        <v>2.0488450901725547E-2</v>
      </c>
    </row>
    <row r="17" spans="3:10" ht="33.75" customHeight="1" x14ac:dyDescent="0.25">
      <c r="C17" s="96" t="s">
        <v>16</v>
      </c>
      <c r="D17" s="97"/>
      <c r="E17" s="53">
        <f>E7-E8</f>
        <v>10736</v>
      </c>
      <c r="F17" s="54">
        <f>E17/E7</f>
        <v>0.21886084722958371</v>
      </c>
      <c r="G17" s="55">
        <f>G7-G8</f>
        <v>1778</v>
      </c>
      <c r="H17" s="54">
        <f>G17/G7</f>
        <v>0.32701857642082033</v>
      </c>
      <c r="I17" s="55">
        <f>I7-I8</f>
        <v>10751</v>
      </c>
      <c r="J17" s="61">
        <f>I17/I7</f>
        <v>0.17313235744077815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9627-0CCC-4F22-ACB4-42504A4C7AA8}">
  <dimension ref="B1:K19"/>
  <sheetViews>
    <sheetView showGridLines="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22.5" customHeight="1" x14ac:dyDescent="0.25">
      <c r="B4" s="88" t="s">
        <v>39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20925</v>
      </c>
      <c r="F7" s="47">
        <v>1</v>
      </c>
      <c r="G7" s="48">
        <v>1660</v>
      </c>
      <c r="H7" s="47">
        <v>1</v>
      </c>
      <c r="I7" s="48">
        <v>24590</v>
      </c>
      <c r="J7" s="57">
        <v>1</v>
      </c>
    </row>
    <row r="8" spans="2:11" ht="34.5" customHeight="1" x14ac:dyDescent="0.25">
      <c r="C8" s="91" t="s">
        <v>15</v>
      </c>
      <c r="D8" s="92"/>
      <c r="E8" s="66">
        <v>19195</v>
      </c>
      <c r="F8" s="49">
        <f>E8/E7</f>
        <v>0.91732377538829146</v>
      </c>
      <c r="G8" s="67">
        <v>1430</v>
      </c>
      <c r="H8" s="49">
        <f>G8/G7</f>
        <v>0.86144578313253017</v>
      </c>
      <c r="I8" s="67">
        <v>22838</v>
      </c>
      <c r="J8" s="68">
        <f>I8/I7</f>
        <v>0.92875152501016678</v>
      </c>
    </row>
    <row r="9" spans="2:11" ht="33.75" customHeight="1" x14ac:dyDescent="0.25">
      <c r="C9" s="93" t="s">
        <v>20</v>
      </c>
      <c r="D9" s="36" t="s">
        <v>10</v>
      </c>
      <c r="E9" s="62">
        <v>1188</v>
      </c>
      <c r="F9" s="63">
        <f t="shared" ref="F9:H16" si="0">E9/E$8</f>
        <v>6.1891117478510026E-2</v>
      </c>
      <c r="G9" s="64">
        <v>67</v>
      </c>
      <c r="H9" s="63">
        <f t="shared" si="0"/>
        <v>4.685314685314685E-2</v>
      </c>
      <c r="I9" s="64">
        <v>1165</v>
      </c>
      <c r="J9" s="65">
        <f t="shared" ref="J9:J16" si="1">I9/I$8</f>
        <v>5.1011472107890359E-2</v>
      </c>
    </row>
    <row r="10" spans="2:11" ht="33.75" customHeight="1" x14ac:dyDescent="0.25">
      <c r="C10" s="94"/>
      <c r="D10" s="39" t="s">
        <v>8</v>
      </c>
      <c r="E10" s="37">
        <v>289</v>
      </c>
      <c r="F10" s="43">
        <f t="shared" si="0"/>
        <v>1.5056004167752018E-2</v>
      </c>
      <c r="G10" s="38">
        <v>22</v>
      </c>
      <c r="H10" s="43">
        <f t="shared" si="0"/>
        <v>1.5384615384615385E-2</v>
      </c>
      <c r="I10" s="38">
        <v>297</v>
      </c>
      <c r="J10" s="58">
        <f t="shared" si="1"/>
        <v>1.3004641387161748E-2</v>
      </c>
    </row>
    <row r="11" spans="2:11" ht="33.75" customHeight="1" x14ac:dyDescent="0.25">
      <c r="C11" s="94"/>
      <c r="D11" s="39" t="s">
        <v>9</v>
      </c>
      <c r="E11" s="37">
        <v>721</v>
      </c>
      <c r="F11" s="43">
        <f t="shared" si="0"/>
        <v>3.7561865069028394E-2</v>
      </c>
      <c r="G11" s="38">
        <v>115</v>
      </c>
      <c r="H11" s="43">
        <f t="shared" si="0"/>
        <v>8.0419580419580416E-2</v>
      </c>
      <c r="I11" s="38">
        <v>698</v>
      </c>
      <c r="J11" s="58">
        <f t="shared" si="1"/>
        <v>3.0563096593396968E-2</v>
      </c>
    </row>
    <row r="12" spans="2:11" ht="33.75" customHeight="1" x14ac:dyDescent="0.25">
      <c r="C12" s="94"/>
      <c r="D12" s="39" t="s">
        <v>7</v>
      </c>
      <c r="E12" s="37">
        <v>13792</v>
      </c>
      <c r="F12" s="43">
        <f t="shared" si="0"/>
        <v>0.71852044803334203</v>
      </c>
      <c r="G12" s="38">
        <v>1012</v>
      </c>
      <c r="H12" s="43">
        <f t="shared" si="0"/>
        <v>0.70769230769230773</v>
      </c>
      <c r="I12" s="38">
        <v>16961</v>
      </c>
      <c r="J12" s="58">
        <f t="shared" si="1"/>
        <v>0.74266573255101143</v>
      </c>
    </row>
    <row r="13" spans="2:11" ht="33.75" customHeight="1" x14ac:dyDescent="0.25">
      <c r="C13" s="94"/>
      <c r="D13" s="39" t="s">
        <v>11</v>
      </c>
      <c r="E13" s="37">
        <f>272+57</f>
        <v>329</v>
      </c>
      <c r="F13" s="43">
        <f t="shared" si="0"/>
        <v>1.713988017712946E-2</v>
      </c>
      <c r="G13" s="38">
        <v>9</v>
      </c>
      <c r="H13" s="43">
        <f t="shared" si="0"/>
        <v>6.2937062937062941E-3</v>
      </c>
      <c r="I13" s="38">
        <f>323+118</f>
        <v>441</v>
      </c>
      <c r="J13" s="58">
        <f t="shared" si="1"/>
        <v>1.930992205972502E-2</v>
      </c>
    </row>
    <row r="14" spans="2:11" ht="33.75" customHeight="1" x14ac:dyDescent="0.25">
      <c r="C14" s="94"/>
      <c r="D14" s="39" t="s">
        <v>12</v>
      </c>
      <c r="E14" s="37">
        <f>935+500</f>
        <v>1435</v>
      </c>
      <c r="F14" s="43">
        <f t="shared" si="0"/>
        <v>7.4759051836415735E-2</v>
      </c>
      <c r="G14" s="38">
        <f>87+75</f>
        <v>162</v>
      </c>
      <c r="H14" s="43">
        <f t="shared" si="0"/>
        <v>0.11328671328671329</v>
      </c>
      <c r="I14" s="38">
        <f>1111+570</f>
        <v>1681</v>
      </c>
      <c r="J14" s="58">
        <f t="shared" si="1"/>
        <v>7.3605394517908748E-2</v>
      </c>
    </row>
    <row r="15" spans="2:11" ht="33.75" customHeight="1" x14ac:dyDescent="0.25">
      <c r="C15" s="94"/>
      <c r="D15" s="39" t="s">
        <v>13</v>
      </c>
      <c r="E15" s="34">
        <v>90</v>
      </c>
      <c r="F15" s="42">
        <f t="shared" si="0"/>
        <v>4.6887210210992446E-3</v>
      </c>
      <c r="G15" s="35">
        <v>11</v>
      </c>
      <c r="H15" s="42">
        <f t="shared" si="0"/>
        <v>7.6923076923076927E-3</v>
      </c>
      <c r="I15" s="35">
        <v>111</v>
      </c>
      <c r="J15" s="59">
        <f t="shared" si="1"/>
        <v>4.8603205184341884E-3</v>
      </c>
    </row>
    <row r="16" spans="2:11" ht="37.799999999999997" customHeight="1" x14ac:dyDescent="0.25">
      <c r="C16" s="95"/>
      <c r="D16" s="40" t="s">
        <v>14</v>
      </c>
      <c r="E16" s="50">
        <f>E8-SUM(E9:E15)</f>
        <v>1351</v>
      </c>
      <c r="F16" s="51">
        <f t="shared" si="0"/>
        <v>7.0382912216723104E-2</v>
      </c>
      <c r="G16" s="52">
        <f>G8-SUM(G9:G15)</f>
        <v>32</v>
      </c>
      <c r="H16" s="51">
        <f t="shared" si="0"/>
        <v>2.2377622377622378E-2</v>
      </c>
      <c r="I16" s="52">
        <f>I8-SUM(I9:I15)</f>
        <v>1484</v>
      </c>
      <c r="J16" s="60">
        <f t="shared" si="1"/>
        <v>6.4979420264471496E-2</v>
      </c>
    </row>
    <row r="17" spans="3:10" ht="33.75" customHeight="1" x14ac:dyDescent="0.25">
      <c r="C17" s="96" t="s">
        <v>16</v>
      </c>
      <c r="D17" s="97"/>
      <c r="E17" s="53">
        <f>E7-E8</f>
        <v>1730</v>
      </c>
      <c r="F17" s="54">
        <f>E17/E7</f>
        <v>8.2676224611708482E-2</v>
      </c>
      <c r="G17" s="55">
        <f>G7-G8</f>
        <v>230</v>
      </c>
      <c r="H17" s="54">
        <f>G17/G7</f>
        <v>0.13855421686746988</v>
      </c>
      <c r="I17" s="55">
        <f>I7-I8</f>
        <v>1752</v>
      </c>
      <c r="J17" s="61">
        <f>I17/I7</f>
        <v>7.1248474989833263E-2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6D4D-D495-4BA3-872E-083C04231E8F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35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49536</v>
      </c>
      <c r="F7" s="47">
        <v>1</v>
      </c>
      <c r="G7" s="48">
        <v>5583</v>
      </c>
      <c r="H7" s="47">
        <v>1</v>
      </c>
      <c r="I7" s="48">
        <v>63224</v>
      </c>
      <c r="J7" s="57">
        <v>1</v>
      </c>
    </row>
    <row r="8" spans="2:11" ht="34.5" customHeight="1" x14ac:dyDescent="0.25">
      <c r="C8" s="91" t="s">
        <v>15</v>
      </c>
      <c r="D8" s="92"/>
      <c r="E8" s="66">
        <v>38434</v>
      </c>
      <c r="F8" s="49">
        <f>E8/E7</f>
        <v>0.77588016795865633</v>
      </c>
      <c r="G8" s="67">
        <v>3753</v>
      </c>
      <c r="H8" s="49">
        <f>G8/G7</f>
        <v>0.67221923696937136</v>
      </c>
      <c r="I8" s="67">
        <v>52240</v>
      </c>
      <c r="J8" s="68">
        <f>I8/I7</f>
        <v>0.82626850563077314</v>
      </c>
    </row>
    <row r="9" spans="2:11" ht="33.75" customHeight="1" x14ac:dyDescent="0.25">
      <c r="C9" s="93" t="s">
        <v>20</v>
      </c>
      <c r="D9" s="36" t="s">
        <v>10</v>
      </c>
      <c r="E9" s="62">
        <v>2299</v>
      </c>
      <c r="F9" s="63">
        <f t="shared" ref="F9:H16" si="0">E9/E$8</f>
        <v>5.9816828849456209E-2</v>
      </c>
      <c r="G9" s="64">
        <v>243</v>
      </c>
      <c r="H9" s="63">
        <f t="shared" si="0"/>
        <v>6.4748201438848921E-2</v>
      </c>
      <c r="I9" s="64">
        <v>2139</v>
      </c>
      <c r="J9" s="65">
        <f t="shared" ref="J9:J16" si="1">I9/I$8</f>
        <v>4.0945635528330783E-2</v>
      </c>
    </row>
    <row r="10" spans="2:11" ht="33.75" customHeight="1" x14ac:dyDescent="0.25">
      <c r="C10" s="94"/>
      <c r="D10" s="39" t="s">
        <v>8</v>
      </c>
      <c r="E10" s="37">
        <v>815</v>
      </c>
      <c r="F10" s="43">
        <f t="shared" si="0"/>
        <v>2.1205182910964251E-2</v>
      </c>
      <c r="G10" s="38">
        <v>36</v>
      </c>
      <c r="H10" s="43">
        <f t="shared" si="0"/>
        <v>9.5923261390887284E-3</v>
      </c>
      <c r="I10" s="38">
        <v>909</v>
      </c>
      <c r="J10" s="58">
        <f t="shared" si="1"/>
        <v>1.7400459418070443E-2</v>
      </c>
    </row>
    <row r="11" spans="2:11" ht="33.75" customHeight="1" x14ac:dyDescent="0.25">
      <c r="C11" s="94"/>
      <c r="D11" s="39" t="s">
        <v>9</v>
      </c>
      <c r="E11" s="37">
        <v>953</v>
      </c>
      <c r="F11" s="43">
        <f t="shared" si="0"/>
        <v>2.4795753759691938E-2</v>
      </c>
      <c r="G11" s="38">
        <v>156</v>
      </c>
      <c r="H11" s="43">
        <f t="shared" si="0"/>
        <v>4.1566746602717829E-2</v>
      </c>
      <c r="I11" s="38">
        <v>1027</v>
      </c>
      <c r="J11" s="58">
        <f t="shared" si="1"/>
        <v>1.965926493108729E-2</v>
      </c>
    </row>
    <row r="12" spans="2:11" ht="33.75" customHeight="1" x14ac:dyDescent="0.25">
      <c r="C12" s="94"/>
      <c r="D12" s="39" t="s">
        <v>7</v>
      </c>
      <c r="E12" s="37">
        <v>29445</v>
      </c>
      <c r="F12" s="43">
        <f t="shared" si="0"/>
        <v>0.76611854087526665</v>
      </c>
      <c r="G12" s="38">
        <v>2842</v>
      </c>
      <c r="H12" s="43">
        <f t="shared" si="0"/>
        <v>0.75726085798028242</v>
      </c>
      <c r="I12" s="38">
        <v>41481</v>
      </c>
      <c r="J12" s="58">
        <f t="shared" si="1"/>
        <v>0.79404670750382844</v>
      </c>
    </row>
    <row r="13" spans="2:11" ht="33.75" customHeight="1" x14ac:dyDescent="0.25">
      <c r="C13" s="94"/>
      <c r="D13" s="39" t="s">
        <v>11</v>
      </c>
      <c r="E13" s="37">
        <v>450</v>
      </c>
      <c r="F13" s="43">
        <f t="shared" si="0"/>
        <v>1.1708383202372899E-2</v>
      </c>
      <c r="G13" s="38">
        <v>23</v>
      </c>
      <c r="H13" s="43">
        <f t="shared" si="0"/>
        <v>6.1284305888622435E-3</v>
      </c>
      <c r="I13" s="38">
        <v>813</v>
      </c>
      <c r="J13" s="58">
        <f t="shared" si="1"/>
        <v>1.5562787136294028E-2</v>
      </c>
    </row>
    <row r="14" spans="2:11" ht="33.75" customHeight="1" x14ac:dyDescent="0.25">
      <c r="C14" s="94"/>
      <c r="D14" s="39" t="s">
        <v>12</v>
      </c>
      <c r="E14" s="37">
        <v>3387</v>
      </c>
      <c r="F14" s="43">
        <f t="shared" si="0"/>
        <v>8.812509756986002E-2</v>
      </c>
      <c r="G14" s="38">
        <v>383</v>
      </c>
      <c r="H14" s="43">
        <f t="shared" si="0"/>
        <v>0.10205169197974953</v>
      </c>
      <c r="I14" s="38">
        <v>4597</v>
      </c>
      <c r="J14" s="58">
        <f t="shared" si="1"/>
        <v>8.7997702909647785E-2</v>
      </c>
    </row>
    <row r="15" spans="2:11" ht="33.75" customHeight="1" x14ac:dyDescent="0.25">
      <c r="C15" s="94"/>
      <c r="D15" s="39" t="s">
        <v>13</v>
      </c>
      <c r="E15" s="34">
        <v>197</v>
      </c>
      <c r="F15" s="42">
        <f t="shared" si="0"/>
        <v>5.1256699797054689E-3</v>
      </c>
      <c r="G15" s="35">
        <v>24</v>
      </c>
      <c r="H15" s="42">
        <f t="shared" si="0"/>
        <v>6.3948840927258192E-3</v>
      </c>
      <c r="I15" s="35">
        <v>247</v>
      </c>
      <c r="J15" s="59">
        <f t="shared" si="1"/>
        <v>4.7281776416539054E-3</v>
      </c>
    </row>
    <row r="16" spans="2:11" ht="33.75" customHeight="1" x14ac:dyDescent="0.25">
      <c r="C16" s="95"/>
      <c r="D16" s="40" t="s">
        <v>14</v>
      </c>
      <c r="E16" s="50">
        <v>888</v>
      </c>
      <c r="F16" s="51">
        <f t="shared" si="0"/>
        <v>2.3104542852682521E-2</v>
      </c>
      <c r="G16" s="52">
        <v>46</v>
      </c>
      <c r="H16" s="51">
        <f t="shared" si="0"/>
        <v>1.2256861177724487E-2</v>
      </c>
      <c r="I16" s="52">
        <v>1027</v>
      </c>
      <c r="J16" s="60">
        <f t="shared" si="1"/>
        <v>1.965926493108729E-2</v>
      </c>
    </row>
    <row r="17" spans="3:10" ht="33.75" customHeight="1" x14ac:dyDescent="0.25">
      <c r="C17" s="96" t="s">
        <v>16</v>
      </c>
      <c r="D17" s="97"/>
      <c r="E17" s="53">
        <f>E7-E8</f>
        <v>11102</v>
      </c>
      <c r="F17" s="54">
        <f>E17/E7</f>
        <v>0.22411983204134367</v>
      </c>
      <c r="G17" s="55">
        <f>G7-G8</f>
        <v>1830</v>
      </c>
      <c r="H17" s="54">
        <f>G17/G7</f>
        <v>0.3277807630306287</v>
      </c>
      <c r="I17" s="55">
        <f>I7-I8</f>
        <v>10984</v>
      </c>
      <c r="J17" s="61">
        <f>I17/I7</f>
        <v>0.17373149436922689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1A7FA-DDDB-448A-BFC5-2104F3797996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33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46876</v>
      </c>
      <c r="F7" s="47">
        <v>1</v>
      </c>
      <c r="G7" s="48">
        <v>5243</v>
      </c>
      <c r="H7" s="47">
        <v>1</v>
      </c>
      <c r="I7" s="48">
        <v>59123</v>
      </c>
      <c r="J7" s="57">
        <v>1</v>
      </c>
    </row>
    <row r="8" spans="2:11" ht="34.5" customHeight="1" x14ac:dyDescent="0.25">
      <c r="C8" s="91" t="s">
        <v>15</v>
      </c>
      <c r="D8" s="92"/>
      <c r="E8" s="66">
        <v>37129</v>
      </c>
      <c r="F8" s="49">
        <f>E8/E7</f>
        <v>0.79206843587336806</v>
      </c>
      <c r="G8" s="67">
        <v>3729</v>
      </c>
      <c r="H8" s="49">
        <f>G8/G7</f>
        <v>0.71123402632080868</v>
      </c>
      <c r="I8" s="67">
        <v>49784</v>
      </c>
      <c r="J8" s="68">
        <f>I8/I7</f>
        <v>0.84204116841161647</v>
      </c>
    </row>
    <row r="9" spans="2:11" ht="33.75" customHeight="1" x14ac:dyDescent="0.25">
      <c r="C9" s="93" t="s">
        <v>20</v>
      </c>
      <c r="D9" s="36" t="s">
        <v>10</v>
      </c>
      <c r="E9" s="62">
        <v>2930</v>
      </c>
      <c r="F9" s="63">
        <f t="shared" ref="F9:H16" si="0">E9/E$8</f>
        <v>7.8914056397963853E-2</v>
      </c>
      <c r="G9" s="64">
        <v>286</v>
      </c>
      <c r="H9" s="63">
        <f t="shared" si="0"/>
        <v>7.6696165191740412E-2</v>
      </c>
      <c r="I9" s="64">
        <v>2764</v>
      </c>
      <c r="J9" s="65">
        <f t="shared" ref="J9:J16" si="1">I9/I$8</f>
        <v>5.5519845733569016E-2</v>
      </c>
    </row>
    <row r="10" spans="2:11" ht="33.75" customHeight="1" x14ac:dyDescent="0.25">
      <c r="C10" s="94"/>
      <c r="D10" s="39" t="s">
        <v>8</v>
      </c>
      <c r="E10" s="37">
        <v>624</v>
      </c>
      <c r="F10" s="43">
        <f t="shared" si="0"/>
        <v>1.6806270031511757E-2</v>
      </c>
      <c r="G10" s="38">
        <v>42</v>
      </c>
      <c r="H10" s="43">
        <f t="shared" si="0"/>
        <v>1.1263073209975865E-2</v>
      </c>
      <c r="I10" s="38">
        <v>677</v>
      </c>
      <c r="J10" s="58">
        <f t="shared" si="1"/>
        <v>1.3598746585248272E-2</v>
      </c>
    </row>
    <row r="11" spans="2:11" ht="33.75" customHeight="1" x14ac:dyDescent="0.25">
      <c r="C11" s="94"/>
      <c r="D11" s="39" t="s">
        <v>9</v>
      </c>
      <c r="E11" s="37">
        <v>858</v>
      </c>
      <c r="F11" s="43">
        <f t="shared" si="0"/>
        <v>2.3108621293328666E-2</v>
      </c>
      <c r="G11" s="38">
        <v>141</v>
      </c>
      <c r="H11" s="43">
        <f t="shared" si="0"/>
        <v>3.781174577634755E-2</v>
      </c>
      <c r="I11" s="38">
        <v>919</v>
      </c>
      <c r="J11" s="58">
        <f t="shared" si="1"/>
        <v>1.8459746103165676E-2</v>
      </c>
    </row>
    <row r="12" spans="2:11" ht="33.75" customHeight="1" x14ac:dyDescent="0.25">
      <c r="C12" s="94"/>
      <c r="D12" s="39" t="s">
        <v>7</v>
      </c>
      <c r="E12" s="37">
        <v>28228</v>
      </c>
      <c r="F12" s="43">
        <f t="shared" si="0"/>
        <v>0.76026825392550301</v>
      </c>
      <c r="G12" s="38">
        <v>2795</v>
      </c>
      <c r="H12" s="43">
        <f t="shared" si="0"/>
        <v>0.74953070528291765</v>
      </c>
      <c r="I12" s="38">
        <v>39351</v>
      </c>
      <c r="J12" s="58">
        <f t="shared" si="1"/>
        <v>0.79043467780813115</v>
      </c>
    </row>
    <row r="13" spans="2:11" ht="33.75" customHeight="1" x14ac:dyDescent="0.25">
      <c r="C13" s="94"/>
      <c r="D13" s="39" t="s">
        <v>11</v>
      </c>
      <c r="E13" s="37">
        <v>550</v>
      </c>
      <c r="F13" s="43">
        <f t="shared" si="0"/>
        <v>1.4813218777774785E-2</v>
      </c>
      <c r="G13" s="38">
        <v>33</v>
      </c>
      <c r="H13" s="43">
        <f t="shared" si="0"/>
        <v>8.8495575221238937E-3</v>
      </c>
      <c r="I13" s="38">
        <v>843</v>
      </c>
      <c r="J13" s="58">
        <f t="shared" si="1"/>
        <v>1.6933151213241203E-2</v>
      </c>
    </row>
    <row r="14" spans="2:11" ht="33.75" customHeight="1" x14ac:dyDescent="0.25">
      <c r="C14" s="94"/>
      <c r="D14" s="39" t="s">
        <v>12</v>
      </c>
      <c r="E14" s="37">
        <v>4019</v>
      </c>
      <c r="F14" s="43">
        <f t="shared" si="0"/>
        <v>0.10824422957795793</v>
      </c>
      <c r="G14" s="38">
        <v>495</v>
      </c>
      <c r="H14" s="43">
        <f t="shared" si="0"/>
        <v>0.13274336283185842</v>
      </c>
      <c r="I14" s="38">
        <v>5435</v>
      </c>
      <c r="J14" s="58">
        <f t="shared" si="1"/>
        <v>0.1091716214044673</v>
      </c>
    </row>
    <row r="15" spans="2:11" ht="33.75" customHeight="1" x14ac:dyDescent="0.25">
      <c r="C15" s="94"/>
      <c r="D15" s="39" t="s">
        <v>13</v>
      </c>
      <c r="E15" s="34">
        <v>207</v>
      </c>
      <c r="F15" s="42">
        <f t="shared" si="0"/>
        <v>5.5751568854534193E-3</v>
      </c>
      <c r="G15" s="35">
        <v>24</v>
      </c>
      <c r="H15" s="42">
        <f t="shared" si="0"/>
        <v>6.4360418342719224E-3</v>
      </c>
      <c r="I15" s="35">
        <v>258</v>
      </c>
      <c r="J15" s="59">
        <f t="shared" si="1"/>
        <v>5.1823879157962402E-3</v>
      </c>
    </row>
    <row r="16" spans="2:11" ht="33.75" customHeight="1" x14ac:dyDescent="0.25">
      <c r="C16" s="95"/>
      <c r="D16" s="40" t="s">
        <v>14</v>
      </c>
      <c r="E16" s="50">
        <v>132</v>
      </c>
      <c r="F16" s="51">
        <f t="shared" si="0"/>
        <v>3.5551725066659485E-3</v>
      </c>
      <c r="G16" s="52">
        <v>8</v>
      </c>
      <c r="H16" s="51">
        <f t="shared" si="0"/>
        <v>2.1453472780906409E-3</v>
      </c>
      <c r="I16" s="52">
        <v>249</v>
      </c>
      <c r="J16" s="60">
        <f t="shared" si="1"/>
        <v>5.0016069419893941E-3</v>
      </c>
    </row>
    <row r="17" spans="3:10" ht="33.75" customHeight="1" x14ac:dyDescent="0.25">
      <c r="C17" s="96" t="s">
        <v>16</v>
      </c>
      <c r="D17" s="97"/>
      <c r="E17" s="53">
        <f>E7-E8</f>
        <v>9747</v>
      </c>
      <c r="F17" s="54">
        <f>E17/E7</f>
        <v>0.20793156412663197</v>
      </c>
      <c r="G17" s="55">
        <f>G7-G8</f>
        <v>1514</v>
      </c>
      <c r="H17" s="54">
        <f>G17/G7</f>
        <v>0.28876597367919132</v>
      </c>
      <c r="I17" s="55">
        <f>I7-I8</f>
        <v>9339</v>
      </c>
      <c r="J17" s="61">
        <f>I17/I7</f>
        <v>0.15795883158838353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BBE6D-B0E7-4658-A2FD-9AD5371FD057}">
  <dimension ref="B1:K19"/>
  <sheetViews>
    <sheetView showGridLines="0" topLeftCell="A3" workbookViewId="0">
      <selection activeCell="F16" sqref="F16"/>
    </sheetView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22.5" customHeight="1" x14ac:dyDescent="0.25">
      <c r="B4" s="88" t="s">
        <v>38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21519</v>
      </c>
      <c r="F7" s="47">
        <v>1</v>
      </c>
      <c r="G7" s="48">
        <v>1896</v>
      </c>
      <c r="H7" s="47">
        <v>1</v>
      </c>
      <c r="I7" s="48">
        <v>24782</v>
      </c>
      <c r="J7" s="57">
        <v>1</v>
      </c>
    </row>
    <row r="8" spans="2:11" ht="34.5" customHeight="1" x14ac:dyDescent="0.25">
      <c r="C8" s="91" t="s">
        <v>15</v>
      </c>
      <c r="D8" s="92"/>
      <c r="E8" s="66">
        <v>19636</v>
      </c>
      <c r="F8" s="49">
        <f>E8/E7</f>
        <v>0.91249593382592131</v>
      </c>
      <c r="G8" s="67">
        <v>1629</v>
      </c>
      <c r="H8" s="49">
        <f>G8/G7</f>
        <v>0.85917721518987344</v>
      </c>
      <c r="I8" s="67">
        <v>22924</v>
      </c>
      <c r="J8" s="68">
        <f>I8/I7</f>
        <v>0.92502622871438944</v>
      </c>
    </row>
    <row r="9" spans="2:11" ht="33.75" customHeight="1" x14ac:dyDescent="0.25">
      <c r="C9" s="93" t="s">
        <v>20</v>
      </c>
      <c r="D9" s="36" t="s">
        <v>10</v>
      </c>
      <c r="E9" s="62">
        <v>1364</v>
      </c>
      <c r="F9" s="63">
        <f t="shared" ref="F9:H16" si="0">E9/E$8</f>
        <v>6.9464249337950701E-2</v>
      </c>
      <c r="G9" s="64">
        <v>86</v>
      </c>
      <c r="H9" s="63">
        <f t="shared" si="0"/>
        <v>5.2793124616329033E-2</v>
      </c>
      <c r="I9" s="64">
        <v>1344</v>
      </c>
      <c r="J9" s="65">
        <f t="shared" ref="J9:J16" si="1">I9/I$8</f>
        <v>5.8628511603559585E-2</v>
      </c>
    </row>
    <row r="10" spans="2:11" ht="33.75" customHeight="1" x14ac:dyDescent="0.25">
      <c r="C10" s="94"/>
      <c r="D10" s="39" t="s">
        <v>8</v>
      </c>
      <c r="E10" s="37">
        <v>364</v>
      </c>
      <c r="F10" s="43">
        <f t="shared" si="0"/>
        <v>1.8537380321857814E-2</v>
      </c>
      <c r="G10" s="38">
        <v>26</v>
      </c>
      <c r="H10" s="43">
        <f t="shared" si="0"/>
        <v>1.5960712093308779E-2</v>
      </c>
      <c r="I10" s="38">
        <v>375</v>
      </c>
      <c r="J10" s="58">
        <f t="shared" si="1"/>
        <v>1.6358401675100331E-2</v>
      </c>
    </row>
    <row r="11" spans="2:11" ht="33.75" customHeight="1" x14ac:dyDescent="0.25">
      <c r="C11" s="94"/>
      <c r="D11" s="39" t="s">
        <v>9</v>
      </c>
      <c r="E11" s="37">
        <v>740</v>
      </c>
      <c r="F11" s="43">
        <f t="shared" si="0"/>
        <v>3.7685883071908739E-2</v>
      </c>
      <c r="G11" s="38">
        <v>137</v>
      </c>
      <c r="H11" s="43">
        <f t="shared" si="0"/>
        <v>8.4100675260896249E-2</v>
      </c>
      <c r="I11" s="38">
        <v>705</v>
      </c>
      <c r="J11" s="58">
        <f t="shared" si="1"/>
        <v>3.0753795149188624E-2</v>
      </c>
    </row>
    <row r="12" spans="2:11" ht="33.75" customHeight="1" x14ac:dyDescent="0.25">
      <c r="C12" s="94"/>
      <c r="D12" s="39" t="s">
        <v>7</v>
      </c>
      <c r="E12" s="37">
        <v>14259</v>
      </c>
      <c r="F12" s="43">
        <f t="shared" si="0"/>
        <v>0.72616622530046848</v>
      </c>
      <c r="G12" s="38">
        <v>1121</v>
      </c>
      <c r="H12" s="43">
        <f t="shared" si="0"/>
        <v>0.6881522406384285</v>
      </c>
      <c r="I12" s="38">
        <v>17144</v>
      </c>
      <c r="J12" s="58">
        <f t="shared" si="1"/>
        <v>0.74786250218112027</v>
      </c>
    </row>
    <row r="13" spans="2:11" ht="33.75" customHeight="1" x14ac:dyDescent="0.25">
      <c r="C13" s="94"/>
      <c r="D13" s="39" t="s">
        <v>11</v>
      </c>
      <c r="E13" s="37">
        <f>272+81</f>
        <v>353</v>
      </c>
      <c r="F13" s="43">
        <f t="shared" si="0"/>
        <v>1.797718476268079E-2</v>
      </c>
      <c r="G13" s="38">
        <f>7+7</f>
        <v>14</v>
      </c>
      <c r="H13" s="43">
        <f t="shared" si="0"/>
        <v>8.5942295887047274E-3</v>
      </c>
      <c r="I13" s="38">
        <f>322+134</f>
        <v>456</v>
      </c>
      <c r="J13" s="58">
        <f t="shared" si="1"/>
        <v>1.9891816436922002E-2</v>
      </c>
    </row>
    <row r="14" spans="2:11" ht="33.75" customHeight="1" x14ac:dyDescent="0.25">
      <c r="C14" s="94"/>
      <c r="D14" s="39" t="s">
        <v>12</v>
      </c>
      <c r="E14" s="37">
        <f>920+544</f>
        <v>1464</v>
      </c>
      <c r="F14" s="43">
        <f t="shared" si="0"/>
        <v>7.4556936239559987E-2</v>
      </c>
      <c r="G14" s="38">
        <f>87+99</f>
        <v>186</v>
      </c>
      <c r="H14" s="43">
        <f t="shared" si="0"/>
        <v>0.1141804788213628</v>
      </c>
      <c r="I14" s="38">
        <f>1123+618</f>
        <v>1741</v>
      </c>
      <c r="J14" s="58">
        <f t="shared" si="1"/>
        <v>7.5946606176932469E-2</v>
      </c>
    </row>
    <row r="15" spans="2:11" ht="33.75" customHeight="1" x14ac:dyDescent="0.25">
      <c r="C15" s="94"/>
      <c r="D15" s="39" t="s">
        <v>13</v>
      </c>
      <c r="E15" s="34">
        <v>88</v>
      </c>
      <c r="F15" s="42">
        <f t="shared" si="0"/>
        <v>4.4815644734161747E-3</v>
      </c>
      <c r="G15" s="35">
        <v>19</v>
      </c>
      <c r="H15" s="42">
        <f t="shared" si="0"/>
        <v>1.1663597298956415E-2</v>
      </c>
      <c r="I15" s="35">
        <v>85</v>
      </c>
      <c r="J15" s="59">
        <f t="shared" si="1"/>
        <v>3.7079043796894085E-3</v>
      </c>
    </row>
    <row r="16" spans="2:11" ht="33.75" customHeight="1" x14ac:dyDescent="0.25">
      <c r="C16" s="95"/>
      <c r="D16" s="40" t="s">
        <v>14</v>
      </c>
      <c r="E16" s="50">
        <f>E8-SUM(E9:E15)</f>
        <v>1004</v>
      </c>
      <c r="F16" s="51">
        <f t="shared" si="0"/>
        <v>5.1130576492157263E-2</v>
      </c>
      <c r="G16" s="52">
        <f>G8-SUM(G9:G15)</f>
        <v>40</v>
      </c>
      <c r="H16" s="51">
        <f t="shared" si="0"/>
        <v>2.4554941682013505E-2</v>
      </c>
      <c r="I16" s="52">
        <f>I8-SUM(I9:I15)</f>
        <v>1074</v>
      </c>
      <c r="J16" s="60">
        <f t="shared" si="1"/>
        <v>4.6850462397487351E-2</v>
      </c>
    </row>
    <row r="17" spans="3:10" ht="33.75" customHeight="1" x14ac:dyDescent="0.25">
      <c r="C17" s="96" t="s">
        <v>16</v>
      </c>
      <c r="D17" s="97"/>
      <c r="E17" s="53">
        <f>E7-E8</f>
        <v>1883</v>
      </c>
      <c r="F17" s="54">
        <f>E17/E7</f>
        <v>8.7504066174078715E-2</v>
      </c>
      <c r="G17" s="55">
        <f>G7-G8</f>
        <v>267</v>
      </c>
      <c r="H17" s="54">
        <f>G17/G7</f>
        <v>0.14082278481012658</v>
      </c>
      <c r="I17" s="55">
        <f>I7-I8</f>
        <v>1858</v>
      </c>
      <c r="J17" s="61">
        <f>I17/I7</f>
        <v>7.497377128561053E-2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9E82-DD51-44E0-9BFF-DBF5D1C54494}">
  <dimension ref="B1:K19"/>
  <sheetViews>
    <sheetView showGridLines="0" workbookViewId="0">
      <selection activeCell="M12" sqref="M12"/>
    </sheetView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22.5" customHeight="1" x14ac:dyDescent="0.25">
      <c r="B4" s="88" t="s">
        <v>37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20936</v>
      </c>
      <c r="F7" s="47">
        <v>1</v>
      </c>
      <c r="G7" s="48">
        <v>1893</v>
      </c>
      <c r="H7" s="47">
        <v>1</v>
      </c>
      <c r="I7" s="48">
        <v>24125</v>
      </c>
      <c r="J7" s="57">
        <v>1</v>
      </c>
    </row>
    <row r="8" spans="2:11" ht="34.5" customHeight="1" x14ac:dyDescent="0.25">
      <c r="C8" s="91" t="s">
        <v>15</v>
      </c>
      <c r="D8" s="92"/>
      <c r="E8" s="66">
        <v>19058</v>
      </c>
      <c r="F8" s="49">
        <f>E8/E7</f>
        <v>0.91029805120366836</v>
      </c>
      <c r="G8" s="67">
        <v>1622</v>
      </c>
      <c r="H8" s="49">
        <f>G8/G7</f>
        <v>0.85684099313259376</v>
      </c>
      <c r="I8" s="67">
        <v>22328</v>
      </c>
      <c r="J8" s="68">
        <f>I8/I7</f>
        <v>0.92551295336787565</v>
      </c>
    </row>
    <row r="9" spans="2:11" ht="33.75" customHeight="1" x14ac:dyDescent="0.25">
      <c r="C9" s="93" t="s">
        <v>20</v>
      </c>
      <c r="D9" s="36" t="s">
        <v>10</v>
      </c>
      <c r="E9" s="62">
        <v>1313</v>
      </c>
      <c r="F9" s="63">
        <f t="shared" ref="F9:H16" si="0">E9/E$8</f>
        <v>6.8894952251023198E-2</v>
      </c>
      <c r="G9" s="64">
        <v>75</v>
      </c>
      <c r="H9" s="63">
        <f t="shared" si="0"/>
        <v>4.6239210850801481E-2</v>
      </c>
      <c r="I9" s="64">
        <v>1282</v>
      </c>
      <c r="J9" s="65">
        <f t="shared" ref="J9:J16" si="1">I9/I$8</f>
        <v>5.7416696524543176E-2</v>
      </c>
    </row>
    <row r="10" spans="2:11" ht="33.75" customHeight="1" x14ac:dyDescent="0.25">
      <c r="C10" s="94"/>
      <c r="D10" s="39" t="s">
        <v>8</v>
      </c>
      <c r="E10" s="37">
        <v>308</v>
      </c>
      <c r="F10" s="43">
        <f t="shared" si="0"/>
        <v>1.6161192150278097E-2</v>
      </c>
      <c r="G10" s="38">
        <v>29</v>
      </c>
      <c r="H10" s="43">
        <f t="shared" si="0"/>
        <v>1.7879161528976572E-2</v>
      </c>
      <c r="I10" s="38">
        <v>298</v>
      </c>
      <c r="J10" s="58">
        <f t="shared" si="1"/>
        <v>1.3346470798996776E-2</v>
      </c>
    </row>
    <row r="11" spans="2:11" ht="33.75" customHeight="1" x14ac:dyDescent="0.25">
      <c r="C11" s="94"/>
      <c r="D11" s="39" t="s">
        <v>9</v>
      </c>
      <c r="E11" s="37">
        <v>592</v>
      </c>
      <c r="F11" s="43">
        <f t="shared" si="0"/>
        <v>3.1063070626508552E-2</v>
      </c>
      <c r="G11" s="38">
        <v>104</v>
      </c>
      <c r="H11" s="43">
        <f t="shared" si="0"/>
        <v>6.4118372379778049E-2</v>
      </c>
      <c r="I11" s="38">
        <v>571</v>
      </c>
      <c r="J11" s="58">
        <f t="shared" si="1"/>
        <v>2.5573271228950197E-2</v>
      </c>
    </row>
    <row r="12" spans="2:11" ht="33.75" customHeight="1" x14ac:dyDescent="0.25">
      <c r="C12" s="94"/>
      <c r="D12" s="39" t="s">
        <v>7</v>
      </c>
      <c r="E12" s="37">
        <v>14013</v>
      </c>
      <c r="F12" s="43">
        <f t="shared" si="0"/>
        <v>0.73528177143456819</v>
      </c>
      <c r="G12" s="38">
        <v>1152</v>
      </c>
      <c r="H12" s="43">
        <f t="shared" si="0"/>
        <v>0.71023427866831068</v>
      </c>
      <c r="I12" s="38">
        <v>16981</v>
      </c>
      <c r="J12" s="58">
        <f t="shared" si="1"/>
        <v>0.76052490146900753</v>
      </c>
    </row>
    <row r="13" spans="2:11" ht="33.75" customHeight="1" x14ac:dyDescent="0.25">
      <c r="C13" s="94"/>
      <c r="D13" s="39" t="s">
        <v>11</v>
      </c>
      <c r="E13" s="37">
        <f>278+72</f>
        <v>350</v>
      </c>
      <c r="F13" s="43">
        <f t="shared" si="0"/>
        <v>1.8364991079861476E-2</v>
      </c>
      <c r="G13" s="38">
        <f>11+8</f>
        <v>19</v>
      </c>
      <c r="H13" s="43">
        <f t="shared" si="0"/>
        <v>1.1713933415536375E-2</v>
      </c>
      <c r="I13" s="38">
        <f>332+108</f>
        <v>440</v>
      </c>
      <c r="J13" s="58">
        <f t="shared" si="1"/>
        <v>1.9706198495163023E-2</v>
      </c>
    </row>
    <row r="14" spans="2:11" ht="33.75" customHeight="1" x14ac:dyDescent="0.25">
      <c r="C14" s="94"/>
      <c r="D14" s="39" t="s">
        <v>12</v>
      </c>
      <c r="E14" s="37">
        <f>944+537</f>
        <v>1481</v>
      </c>
      <c r="F14" s="43">
        <f t="shared" si="0"/>
        <v>7.7710147969356699E-2</v>
      </c>
      <c r="G14" s="38">
        <f>111+82</f>
        <v>193</v>
      </c>
      <c r="H14" s="43">
        <f t="shared" si="0"/>
        <v>0.1189889025893958</v>
      </c>
      <c r="I14" s="38">
        <f>1121+593</f>
        <v>1714</v>
      </c>
      <c r="J14" s="58">
        <f t="shared" si="1"/>
        <v>7.6764600501612323E-2</v>
      </c>
    </row>
    <row r="15" spans="2:11" ht="33.75" customHeight="1" x14ac:dyDescent="0.25">
      <c r="C15" s="94"/>
      <c r="D15" s="39" t="s">
        <v>13</v>
      </c>
      <c r="E15" s="34">
        <v>97</v>
      </c>
      <c r="F15" s="42">
        <f t="shared" si="0"/>
        <v>5.0897260992758949E-3</v>
      </c>
      <c r="G15" s="35">
        <v>13</v>
      </c>
      <c r="H15" s="42">
        <f t="shared" si="0"/>
        <v>8.0147965474722561E-3</v>
      </c>
      <c r="I15" s="35">
        <v>94</v>
      </c>
      <c r="J15" s="59">
        <f t="shared" si="1"/>
        <v>4.2099605876030101E-3</v>
      </c>
    </row>
    <row r="16" spans="2:11" ht="33.75" customHeight="1" x14ac:dyDescent="0.25">
      <c r="C16" s="95"/>
      <c r="D16" s="40" t="s">
        <v>14</v>
      </c>
      <c r="E16" s="50">
        <f>E8-SUM(E9:E15)</f>
        <v>904</v>
      </c>
      <c r="F16" s="51">
        <f t="shared" si="0"/>
        <v>4.7434148389127927E-2</v>
      </c>
      <c r="G16" s="52">
        <f>G8-SUM(G9:G15)</f>
        <v>37</v>
      </c>
      <c r="H16" s="51">
        <f t="shared" si="0"/>
        <v>2.281134401972873E-2</v>
      </c>
      <c r="I16" s="52">
        <f>I8-SUM(I9:I15)</f>
        <v>948</v>
      </c>
      <c r="J16" s="60">
        <f t="shared" si="1"/>
        <v>4.2457900394123969E-2</v>
      </c>
    </row>
    <row r="17" spans="3:10" ht="33.75" customHeight="1" x14ac:dyDescent="0.25">
      <c r="C17" s="96" t="s">
        <v>16</v>
      </c>
      <c r="D17" s="97"/>
      <c r="E17" s="53">
        <f>E7-E8</f>
        <v>1878</v>
      </c>
      <c r="F17" s="54">
        <f>E17/E7</f>
        <v>8.9701948796331671E-2</v>
      </c>
      <c r="G17" s="55">
        <f>G7-G8</f>
        <v>271</v>
      </c>
      <c r="H17" s="54">
        <f>G17/G7</f>
        <v>0.14315900686740624</v>
      </c>
      <c r="I17" s="55">
        <f>I7-I8</f>
        <v>1797</v>
      </c>
      <c r="J17" s="61">
        <f>I17/I7</f>
        <v>7.4487046632124354E-2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4778-8846-49EE-96DE-FE935497B18D}">
  <dimension ref="B1:K19"/>
  <sheetViews>
    <sheetView showGridLines="0" topLeftCell="A11" zoomScale="90" zoomScaleNormal="90" workbookViewId="0">
      <selection activeCell="N8" sqref="N8"/>
    </sheetView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22.5" customHeight="1" x14ac:dyDescent="0.25">
      <c r="B4" s="88" t="s">
        <v>36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21322</v>
      </c>
      <c r="F7" s="47">
        <v>1</v>
      </c>
      <c r="G7" s="48">
        <v>1896</v>
      </c>
      <c r="H7" s="47">
        <v>1</v>
      </c>
      <c r="I7" s="48">
        <v>24743</v>
      </c>
      <c r="J7" s="57">
        <v>1</v>
      </c>
    </row>
    <row r="8" spans="2:11" ht="34.5" customHeight="1" x14ac:dyDescent="0.25">
      <c r="C8" s="91" t="s">
        <v>15</v>
      </c>
      <c r="D8" s="92"/>
      <c r="E8" s="66">
        <v>19373</v>
      </c>
      <c r="F8" s="49">
        <f>E8/E7</f>
        <v>0.90859206453428387</v>
      </c>
      <c r="G8" s="67">
        <v>1621</v>
      </c>
      <c r="H8" s="49">
        <f>G8/G7</f>
        <v>0.85495780590717296</v>
      </c>
      <c r="I8" s="67">
        <v>22834</v>
      </c>
      <c r="J8" s="68">
        <f>I8/I7</f>
        <v>0.92284686578022068</v>
      </c>
    </row>
    <row r="9" spans="2:11" ht="33.75" customHeight="1" x14ac:dyDescent="0.25">
      <c r="C9" s="93" t="s">
        <v>20</v>
      </c>
      <c r="D9" s="36" t="s">
        <v>10</v>
      </c>
      <c r="E9" s="62">
        <v>1304</v>
      </c>
      <c r="F9" s="63">
        <f t="shared" ref="F9:H16" si="0">E9/E$8</f>
        <v>6.7310173953440355E-2</v>
      </c>
      <c r="G9" s="64">
        <v>72</v>
      </c>
      <c r="H9" s="63">
        <f t="shared" si="0"/>
        <v>4.4417026526835289E-2</v>
      </c>
      <c r="I9" s="64">
        <v>1285</v>
      </c>
      <c r="J9" s="65">
        <f t="shared" ref="J9:J16" si="1">I9/I$8</f>
        <v>5.627572917579049E-2</v>
      </c>
    </row>
    <row r="10" spans="2:11" ht="33.75" customHeight="1" x14ac:dyDescent="0.25">
      <c r="C10" s="94"/>
      <c r="D10" s="39" t="s">
        <v>8</v>
      </c>
      <c r="E10" s="37">
        <v>385</v>
      </c>
      <c r="F10" s="43">
        <f t="shared" si="0"/>
        <v>1.9873019150363908E-2</v>
      </c>
      <c r="G10" s="38">
        <v>35</v>
      </c>
      <c r="H10" s="43">
        <f t="shared" si="0"/>
        <v>2.1591610117211599E-2</v>
      </c>
      <c r="I10" s="38">
        <v>381</v>
      </c>
      <c r="J10" s="58">
        <f t="shared" si="1"/>
        <v>1.6685644214767453E-2</v>
      </c>
    </row>
    <row r="11" spans="2:11" ht="33.75" customHeight="1" x14ac:dyDescent="0.25">
      <c r="C11" s="94"/>
      <c r="D11" s="39" t="s">
        <v>9</v>
      </c>
      <c r="E11" s="37">
        <f>600+170</f>
        <v>770</v>
      </c>
      <c r="F11" s="43">
        <f t="shared" si="0"/>
        <v>3.9746038300727815E-2</v>
      </c>
      <c r="G11" s="38">
        <f>93+8</f>
        <v>101</v>
      </c>
      <c r="H11" s="43">
        <f t="shared" si="0"/>
        <v>6.2307217766810613E-2</v>
      </c>
      <c r="I11" s="38">
        <f>580+179</f>
        <v>759</v>
      </c>
      <c r="J11" s="58">
        <f t="shared" si="1"/>
        <v>3.3239905404221774E-2</v>
      </c>
    </row>
    <row r="12" spans="2:11" ht="33.75" customHeight="1" x14ac:dyDescent="0.25">
      <c r="C12" s="94"/>
      <c r="D12" s="39" t="s">
        <v>7</v>
      </c>
      <c r="E12" s="37">
        <v>13945</v>
      </c>
      <c r="F12" s="43">
        <f t="shared" si="0"/>
        <v>0.71981623909564862</v>
      </c>
      <c r="G12" s="38">
        <v>1128</v>
      </c>
      <c r="H12" s="43">
        <f t="shared" si="0"/>
        <v>0.69586674892041944</v>
      </c>
      <c r="I12" s="38">
        <v>16937</v>
      </c>
      <c r="J12" s="58">
        <f t="shared" si="1"/>
        <v>0.7417447665761584</v>
      </c>
    </row>
    <row r="13" spans="2:11" ht="33.75" customHeight="1" x14ac:dyDescent="0.25">
      <c r="C13" s="94"/>
      <c r="D13" s="39" t="s">
        <v>11</v>
      </c>
      <c r="E13" s="37">
        <f>302+97</f>
        <v>399</v>
      </c>
      <c r="F13" s="43">
        <f t="shared" si="0"/>
        <v>2.0595674392195323E-2</v>
      </c>
      <c r="G13" s="38">
        <f>10+11</f>
        <v>21</v>
      </c>
      <c r="H13" s="43">
        <f t="shared" si="0"/>
        <v>1.2954966070326958E-2</v>
      </c>
      <c r="I13" s="38">
        <f>377+151</f>
        <v>528</v>
      </c>
      <c r="J13" s="58">
        <f t="shared" si="1"/>
        <v>2.3123412455110799E-2</v>
      </c>
    </row>
    <row r="14" spans="2:11" ht="33.75" customHeight="1" x14ac:dyDescent="0.25">
      <c r="C14" s="94"/>
      <c r="D14" s="39" t="s">
        <v>12</v>
      </c>
      <c r="E14" s="37">
        <f>1043+648</f>
        <v>1691</v>
      </c>
      <c r="F14" s="43">
        <f t="shared" si="0"/>
        <v>8.7286429566923035E-2</v>
      </c>
      <c r="G14" s="38">
        <f>119+102</f>
        <v>221</v>
      </c>
      <c r="H14" s="43">
        <f t="shared" si="0"/>
        <v>0.13633559531153608</v>
      </c>
      <c r="I14" s="38">
        <f>1208+766</f>
        <v>1974</v>
      </c>
      <c r="J14" s="58">
        <f t="shared" si="1"/>
        <v>8.6450030656039234E-2</v>
      </c>
    </row>
    <row r="15" spans="2:11" ht="33.75" customHeight="1" x14ac:dyDescent="0.25">
      <c r="C15" s="94"/>
      <c r="D15" s="39" t="s">
        <v>13</v>
      </c>
      <c r="E15" s="34">
        <v>97</v>
      </c>
      <c r="F15" s="42">
        <f t="shared" si="0"/>
        <v>5.0069684612605173E-3</v>
      </c>
      <c r="G15" s="35">
        <v>16</v>
      </c>
      <c r="H15" s="42">
        <f t="shared" si="0"/>
        <v>9.8704503392967307E-3</v>
      </c>
      <c r="I15" s="35">
        <v>97</v>
      </c>
      <c r="J15" s="59">
        <f t="shared" si="1"/>
        <v>4.2480511517911882E-3</v>
      </c>
    </row>
    <row r="16" spans="2:11" ht="33.75" customHeight="1" x14ac:dyDescent="0.25">
      <c r="C16" s="95"/>
      <c r="D16" s="40" t="s">
        <v>14</v>
      </c>
      <c r="E16" s="50">
        <f>E8-SUM(E9:E15)</f>
        <v>782</v>
      </c>
      <c r="F16" s="51">
        <f t="shared" si="0"/>
        <v>4.0365457079440462E-2</v>
      </c>
      <c r="G16" s="52">
        <f>G8-SUM(G9:G15)</f>
        <v>27</v>
      </c>
      <c r="H16" s="51">
        <f t="shared" si="0"/>
        <v>1.6656384947563233E-2</v>
      </c>
      <c r="I16" s="52">
        <f>I8-SUM(I9:I15)</f>
        <v>873</v>
      </c>
      <c r="J16" s="60">
        <f t="shared" si="1"/>
        <v>3.8232460366120699E-2</v>
      </c>
    </row>
    <row r="17" spans="3:10" ht="33.75" customHeight="1" x14ac:dyDescent="0.25">
      <c r="C17" s="96" t="s">
        <v>16</v>
      </c>
      <c r="D17" s="97"/>
      <c r="E17" s="53">
        <f>E7-E8</f>
        <v>1949</v>
      </c>
      <c r="F17" s="54">
        <f>E17/E7</f>
        <v>9.1407935465716156E-2</v>
      </c>
      <c r="G17" s="55">
        <f>G7-G8</f>
        <v>275</v>
      </c>
      <c r="H17" s="54">
        <f>G17/G7</f>
        <v>0.14504219409282701</v>
      </c>
      <c r="I17" s="55">
        <f>I7-I8</f>
        <v>1909</v>
      </c>
      <c r="J17" s="61">
        <f>I17/I7</f>
        <v>7.7153134219779332E-2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9"/>
  <sheetViews>
    <sheetView showGridLines="0" zoomScale="70" zoomScaleNormal="70" workbookViewId="0">
      <selection sqref="A1:XFD1048576"/>
    </sheetView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17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22816</v>
      </c>
      <c r="F7" s="47">
        <v>1</v>
      </c>
      <c r="G7" s="48">
        <v>2245</v>
      </c>
      <c r="H7" s="47">
        <v>1</v>
      </c>
      <c r="I7" s="48">
        <v>26415</v>
      </c>
      <c r="J7" s="57">
        <v>1</v>
      </c>
    </row>
    <row r="8" spans="2:11" ht="34.5" customHeight="1" x14ac:dyDescent="0.25">
      <c r="C8" s="91" t="s">
        <v>15</v>
      </c>
      <c r="D8" s="92"/>
      <c r="E8" s="66">
        <v>20623</v>
      </c>
      <c r="F8" s="49">
        <f>E8/E7</f>
        <v>0.90388323983169705</v>
      </c>
      <c r="G8" s="67">
        <v>1909</v>
      </c>
      <c r="H8" s="49">
        <f>G8/G7</f>
        <v>0.85033407572383068</v>
      </c>
      <c r="I8" s="67">
        <v>24307</v>
      </c>
      <c r="J8" s="68">
        <f>I8/I7</f>
        <v>0.92019685784592087</v>
      </c>
    </row>
    <row r="9" spans="2:11" ht="33.75" customHeight="1" x14ac:dyDescent="0.25">
      <c r="C9" s="93" t="s">
        <v>20</v>
      </c>
      <c r="D9" s="36" t="s">
        <v>10</v>
      </c>
      <c r="E9" s="62">
        <v>1221</v>
      </c>
      <c r="F9" s="63">
        <f t="shared" ref="F9:H16" si="0">E9/E$8</f>
        <v>5.9205741162779421E-2</v>
      </c>
      <c r="G9" s="64">
        <v>76</v>
      </c>
      <c r="H9" s="63">
        <f t="shared" si="0"/>
        <v>3.9811419591409117E-2</v>
      </c>
      <c r="I9" s="64">
        <v>1198</v>
      </c>
      <c r="J9" s="65">
        <f t="shared" ref="J9" si="1">I9/I$8</f>
        <v>4.9286213847862755E-2</v>
      </c>
    </row>
    <row r="10" spans="2:11" ht="33.75" customHeight="1" x14ac:dyDescent="0.25">
      <c r="C10" s="94"/>
      <c r="D10" s="39" t="s">
        <v>8</v>
      </c>
      <c r="E10" s="37">
        <v>402</v>
      </c>
      <c r="F10" s="43">
        <f t="shared" si="0"/>
        <v>1.9492799301750473E-2</v>
      </c>
      <c r="G10" s="38">
        <v>35</v>
      </c>
      <c r="H10" s="43">
        <f t="shared" si="0"/>
        <v>1.8334206390780514E-2</v>
      </c>
      <c r="I10" s="38">
        <v>393</v>
      </c>
      <c r="J10" s="58">
        <f t="shared" ref="J10" si="2">I10/I$8</f>
        <v>1.6168182005183693E-2</v>
      </c>
    </row>
    <row r="11" spans="2:11" ht="33.75" customHeight="1" x14ac:dyDescent="0.25">
      <c r="C11" s="94"/>
      <c r="D11" s="39" t="s">
        <v>9</v>
      </c>
      <c r="E11" s="37">
        <v>694</v>
      </c>
      <c r="F11" s="43">
        <f t="shared" si="0"/>
        <v>3.3651748048295592E-2</v>
      </c>
      <c r="G11" s="38">
        <v>115</v>
      </c>
      <c r="H11" s="43">
        <f t="shared" si="0"/>
        <v>6.0240963855421686E-2</v>
      </c>
      <c r="I11" s="38">
        <v>658</v>
      </c>
      <c r="J11" s="58">
        <f t="shared" ref="J11" si="3">I11/I$8</f>
        <v>2.7070391245320277E-2</v>
      </c>
    </row>
    <row r="12" spans="2:11" ht="33.75" customHeight="1" x14ac:dyDescent="0.25">
      <c r="C12" s="94"/>
      <c r="D12" s="39" t="s">
        <v>7</v>
      </c>
      <c r="E12" s="37">
        <v>15066</v>
      </c>
      <c r="F12" s="43">
        <f t="shared" si="0"/>
        <v>0.73054356786112595</v>
      </c>
      <c r="G12" s="38">
        <v>1370</v>
      </c>
      <c r="H12" s="43">
        <f t="shared" si="0"/>
        <v>0.71765322158198008</v>
      </c>
      <c r="I12" s="38">
        <v>18302</v>
      </c>
      <c r="J12" s="58">
        <f t="shared" ref="J12" si="4">I12/I$8</f>
        <v>0.75295182457728227</v>
      </c>
    </row>
    <row r="13" spans="2:11" ht="33.75" customHeight="1" x14ac:dyDescent="0.25">
      <c r="C13" s="94"/>
      <c r="D13" s="39" t="s">
        <v>11</v>
      </c>
      <c r="E13" s="37">
        <f>215+67</f>
        <v>282</v>
      </c>
      <c r="F13" s="43">
        <f t="shared" si="0"/>
        <v>1.3674053241526452E-2</v>
      </c>
      <c r="G13" s="38">
        <v>17</v>
      </c>
      <c r="H13" s="43">
        <f t="shared" si="0"/>
        <v>8.9051859612362498E-3</v>
      </c>
      <c r="I13" s="38">
        <f>260+161</f>
        <v>421</v>
      </c>
      <c r="J13" s="58">
        <f t="shared" ref="J13" si="5">I13/I$8</f>
        <v>1.7320113547537746E-2</v>
      </c>
    </row>
    <row r="14" spans="2:11" ht="33.75" customHeight="1" x14ac:dyDescent="0.25">
      <c r="C14" s="94"/>
      <c r="D14" s="39" t="s">
        <v>12</v>
      </c>
      <c r="E14" s="37">
        <f>1292+685</f>
        <v>1977</v>
      </c>
      <c r="F14" s="43">
        <f t="shared" si="0"/>
        <v>9.5863841342190753E-2</v>
      </c>
      <c r="G14" s="38">
        <f>141+103</f>
        <v>244</v>
      </c>
      <c r="H14" s="43">
        <f t="shared" si="0"/>
        <v>0.12781561026715557</v>
      </c>
      <c r="I14" s="38">
        <f>1544+751</f>
        <v>2295</v>
      </c>
      <c r="J14" s="58">
        <f t="shared" ref="J14" si="6">I14/I$8</f>
        <v>9.4417246060805524E-2</v>
      </c>
    </row>
    <row r="15" spans="2:11" ht="33.75" customHeight="1" x14ac:dyDescent="0.25">
      <c r="C15" s="94"/>
      <c r="D15" s="39" t="s">
        <v>13</v>
      </c>
      <c r="E15" s="34">
        <v>109</v>
      </c>
      <c r="F15" s="42">
        <f t="shared" si="0"/>
        <v>5.2853610047034864E-3</v>
      </c>
      <c r="G15" s="35">
        <v>15</v>
      </c>
      <c r="H15" s="42">
        <f t="shared" si="0"/>
        <v>7.8575170246202204E-3</v>
      </c>
      <c r="I15" s="35">
        <v>126</v>
      </c>
      <c r="J15" s="59">
        <f t="shared" ref="J15" si="7">I15/I$8</f>
        <v>5.1836919405932446E-3</v>
      </c>
    </row>
    <row r="16" spans="2:11" ht="33.75" customHeight="1" x14ac:dyDescent="0.25">
      <c r="C16" s="95"/>
      <c r="D16" s="40" t="s">
        <v>14</v>
      </c>
      <c r="E16" s="50">
        <f>E8-SUM(E9:E15)</f>
        <v>872</v>
      </c>
      <c r="F16" s="51">
        <f t="shared" si="0"/>
        <v>4.2282888037627891E-2</v>
      </c>
      <c r="G16" s="52">
        <f>G8-SUM(G9:G15)</f>
        <v>37</v>
      </c>
      <c r="H16" s="51">
        <f t="shared" si="0"/>
        <v>1.9381875327396544E-2</v>
      </c>
      <c r="I16" s="52">
        <f>I8-SUM(I9:I15)</f>
        <v>914</v>
      </c>
      <c r="J16" s="60">
        <f t="shared" ref="J16" si="8">I16/I$8</f>
        <v>3.760233677541449E-2</v>
      </c>
    </row>
    <row r="17" spans="3:10" ht="33.75" customHeight="1" x14ac:dyDescent="0.25">
      <c r="C17" s="96" t="s">
        <v>16</v>
      </c>
      <c r="D17" s="97"/>
      <c r="E17" s="53">
        <f>E7-E8</f>
        <v>2193</v>
      </c>
      <c r="F17" s="54">
        <f>E17/E7</f>
        <v>9.611676016830295E-2</v>
      </c>
      <c r="G17" s="55">
        <f>G7-G8</f>
        <v>336</v>
      </c>
      <c r="H17" s="54">
        <f>G17/G7</f>
        <v>0.14966592427616926</v>
      </c>
      <c r="I17" s="55">
        <f>I7-I8</f>
        <v>2108</v>
      </c>
      <c r="J17" s="61">
        <f>I17/I7</f>
        <v>7.9803142154079118E-2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B4:K4"/>
    <mergeCell ref="C18:E18"/>
    <mergeCell ref="C9:C16"/>
    <mergeCell ref="C17:D17"/>
    <mergeCell ref="C8:D8"/>
    <mergeCell ref="C7:D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C331-EE87-4047-9D2B-7BC4EC4B4E15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21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23540</v>
      </c>
      <c r="F7" s="47">
        <v>1</v>
      </c>
      <c r="G7" s="48">
        <v>2491</v>
      </c>
      <c r="H7" s="47">
        <v>1</v>
      </c>
      <c r="I7" s="48">
        <v>26463</v>
      </c>
      <c r="J7" s="57">
        <v>1</v>
      </c>
    </row>
    <row r="8" spans="2:11" ht="34.5" customHeight="1" x14ac:dyDescent="0.25">
      <c r="C8" s="91" t="s">
        <v>15</v>
      </c>
      <c r="D8" s="92"/>
      <c r="E8" s="66">
        <v>20999</v>
      </c>
      <c r="F8" s="49">
        <f>E8/E7</f>
        <v>0.89205607476635518</v>
      </c>
      <c r="G8" s="67">
        <v>2020</v>
      </c>
      <c r="H8" s="49">
        <f>G8/G7</f>
        <v>0.81091930951425129</v>
      </c>
      <c r="I8" s="67">
        <v>24123</v>
      </c>
      <c r="J8" s="68">
        <f>I8/I7</f>
        <v>0.91157465140006799</v>
      </c>
    </row>
    <row r="9" spans="2:11" ht="33.75" customHeight="1" x14ac:dyDescent="0.25">
      <c r="C9" s="93" t="s">
        <v>20</v>
      </c>
      <c r="D9" s="36" t="s">
        <v>10</v>
      </c>
      <c r="E9" s="62">
        <v>1396</v>
      </c>
      <c r="F9" s="63">
        <f t="shared" ref="F9:H16" si="0">E9/E$8</f>
        <v>6.6479356159817135E-2</v>
      </c>
      <c r="G9" s="64">
        <v>111</v>
      </c>
      <c r="H9" s="63">
        <f t="shared" si="0"/>
        <v>5.4950495049504951E-2</v>
      </c>
      <c r="I9" s="64">
        <v>1331</v>
      </c>
      <c r="J9" s="65">
        <f t="shared" ref="J9:J16" si="1">I9/I$8</f>
        <v>5.5175558595531235E-2</v>
      </c>
    </row>
    <row r="10" spans="2:11" ht="33.75" customHeight="1" x14ac:dyDescent="0.25">
      <c r="C10" s="94"/>
      <c r="D10" s="39" t="s">
        <v>8</v>
      </c>
      <c r="E10" s="37">
        <v>466</v>
      </c>
      <c r="F10" s="43">
        <f t="shared" si="0"/>
        <v>2.2191532930139531E-2</v>
      </c>
      <c r="G10" s="38">
        <v>39</v>
      </c>
      <c r="H10" s="43">
        <f t="shared" si="0"/>
        <v>1.9306930693069307E-2</v>
      </c>
      <c r="I10" s="38">
        <v>452</v>
      </c>
      <c r="J10" s="58">
        <f t="shared" si="1"/>
        <v>1.873730464701737E-2</v>
      </c>
    </row>
    <row r="11" spans="2:11" ht="33.75" customHeight="1" x14ac:dyDescent="0.25">
      <c r="C11" s="94"/>
      <c r="D11" s="39" t="s">
        <v>9</v>
      </c>
      <c r="E11" s="37">
        <v>747</v>
      </c>
      <c r="F11" s="43">
        <f t="shared" si="0"/>
        <v>3.5573122529644272E-2</v>
      </c>
      <c r="G11" s="38">
        <v>133</v>
      </c>
      <c r="H11" s="43">
        <f t="shared" si="0"/>
        <v>6.5841584158415845E-2</v>
      </c>
      <c r="I11" s="38">
        <v>701</v>
      </c>
      <c r="J11" s="58">
        <f t="shared" si="1"/>
        <v>2.9059403888405257E-2</v>
      </c>
    </row>
    <row r="12" spans="2:11" ht="33.75" customHeight="1" x14ac:dyDescent="0.25">
      <c r="C12" s="94"/>
      <c r="D12" s="39" t="s">
        <v>7</v>
      </c>
      <c r="E12" s="37">
        <v>15429</v>
      </c>
      <c r="F12" s="43">
        <f>E12/E$8</f>
        <v>0.7347492737749417</v>
      </c>
      <c r="G12" s="38">
        <v>1432</v>
      </c>
      <c r="H12" s="43">
        <f t="shared" si="0"/>
        <v>0.70891089108910887</v>
      </c>
      <c r="I12" s="38">
        <v>18205</v>
      </c>
      <c r="J12" s="58">
        <f t="shared" si="1"/>
        <v>0.75467396260829911</v>
      </c>
    </row>
    <row r="13" spans="2:11" ht="33.75" customHeight="1" x14ac:dyDescent="0.25">
      <c r="C13" s="94"/>
      <c r="D13" s="39" t="s">
        <v>11</v>
      </c>
      <c r="E13" s="37">
        <v>223</v>
      </c>
      <c r="F13" s="43">
        <f t="shared" si="0"/>
        <v>1.0619553312062479E-2</v>
      </c>
      <c r="G13" s="38">
        <v>10</v>
      </c>
      <c r="H13" s="43">
        <f t="shared" si="0"/>
        <v>4.9504950495049506E-3</v>
      </c>
      <c r="I13" s="38">
        <v>305</v>
      </c>
      <c r="J13" s="58">
        <f t="shared" si="1"/>
        <v>1.2643535215354641E-2</v>
      </c>
    </row>
    <row r="14" spans="2:11" ht="33.75" customHeight="1" x14ac:dyDescent="0.25">
      <c r="C14" s="94"/>
      <c r="D14" s="39" t="s">
        <v>12</v>
      </c>
      <c r="E14" s="37">
        <v>1758</v>
      </c>
      <c r="F14" s="43">
        <f t="shared" si="0"/>
        <v>8.3718272298680896E-2</v>
      </c>
      <c r="G14" s="38">
        <v>231</v>
      </c>
      <c r="H14" s="43">
        <f t="shared" si="0"/>
        <v>0.11435643564356436</v>
      </c>
      <c r="I14" s="38">
        <v>2095</v>
      </c>
      <c r="J14" s="58">
        <f t="shared" si="1"/>
        <v>8.684657795464909E-2</v>
      </c>
    </row>
    <row r="15" spans="2:11" ht="33.75" customHeight="1" x14ac:dyDescent="0.25">
      <c r="C15" s="94"/>
      <c r="D15" s="39" t="s">
        <v>13</v>
      </c>
      <c r="E15" s="34">
        <v>113</v>
      </c>
      <c r="F15" s="42">
        <f t="shared" si="0"/>
        <v>5.3812086289823325E-3</v>
      </c>
      <c r="G15" s="35">
        <v>10</v>
      </c>
      <c r="H15" s="42">
        <f t="shared" si="0"/>
        <v>4.9504950495049506E-3</v>
      </c>
      <c r="I15" s="35">
        <v>116</v>
      </c>
      <c r="J15" s="59">
        <f t="shared" si="1"/>
        <v>4.8086888032168474E-3</v>
      </c>
    </row>
    <row r="16" spans="2:11" ht="33.75" customHeight="1" x14ac:dyDescent="0.25">
      <c r="C16" s="95"/>
      <c r="D16" s="40" t="s">
        <v>14</v>
      </c>
      <c r="E16" s="50">
        <v>867</v>
      </c>
      <c r="F16" s="51">
        <f t="shared" si="0"/>
        <v>4.1287680365731702E-2</v>
      </c>
      <c r="G16" s="52">
        <v>54</v>
      </c>
      <c r="H16" s="51">
        <f t="shared" si="0"/>
        <v>2.6732673267326732E-2</v>
      </c>
      <c r="I16" s="52">
        <v>918</v>
      </c>
      <c r="J16" s="60">
        <f t="shared" si="1"/>
        <v>3.8054968287526428E-2</v>
      </c>
    </row>
    <row r="17" spans="3:10" ht="33.75" customHeight="1" x14ac:dyDescent="0.25">
      <c r="C17" s="96" t="s">
        <v>16</v>
      </c>
      <c r="D17" s="97"/>
      <c r="E17" s="53">
        <v>2541</v>
      </c>
      <c r="F17" s="54">
        <f>E17/E7</f>
        <v>0.10794392523364486</v>
      </c>
      <c r="G17" s="55">
        <v>471</v>
      </c>
      <c r="H17" s="54">
        <f>G17/G7</f>
        <v>0.18908069048574869</v>
      </c>
      <c r="I17" s="55">
        <v>2340</v>
      </c>
      <c r="J17" s="61">
        <f>I17/I7</f>
        <v>8.842534859993198E-2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67BC-CC55-462F-8448-3DEBB42CA5D0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34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30288</v>
      </c>
      <c r="F7" s="47">
        <v>1</v>
      </c>
      <c r="G7" s="48">
        <v>2909</v>
      </c>
      <c r="H7" s="47">
        <v>1</v>
      </c>
      <c r="I7" s="48">
        <v>35477</v>
      </c>
      <c r="J7" s="57">
        <v>1</v>
      </c>
    </row>
    <row r="8" spans="2:11" ht="34.5" customHeight="1" x14ac:dyDescent="0.25">
      <c r="C8" s="91" t="s">
        <v>15</v>
      </c>
      <c r="D8" s="92"/>
      <c r="E8" s="66">
        <v>26534</v>
      </c>
      <c r="F8" s="49">
        <f>E8/E7</f>
        <v>0.87605652403592182</v>
      </c>
      <c r="G8" s="67">
        <v>2226</v>
      </c>
      <c r="H8" s="49">
        <f>G8/G7</f>
        <v>0.76521141285665173</v>
      </c>
      <c r="I8" s="67">
        <v>31910</v>
      </c>
      <c r="J8" s="68">
        <f>I8/I7</f>
        <v>0.89945598556811457</v>
      </c>
    </row>
    <row r="9" spans="2:11" ht="33.75" customHeight="1" x14ac:dyDescent="0.25">
      <c r="C9" s="93" t="s">
        <v>20</v>
      </c>
      <c r="D9" s="36" t="s">
        <v>10</v>
      </c>
      <c r="E9" s="62">
        <v>1626</v>
      </c>
      <c r="F9" s="63">
        <f t="shared" ref="F9:H16" si="0">E9/E$8</f>
        <v>6.1279867340016579E-2</v>
      </c>
      <c r="G9" s="64">
        <v>132</v>
      </c>
      <c r="H9" s="63">
        <f t="shared" si="0"/>
        <v>5.9299191374663072E-2</v>
      </c>
      <c r="I9" s="64">
        <v>1555</v>
      </c>
      <c r="J9" s="65">
        <f t="shared" ref="J9:J16" si="1">I9/I$8</f>
        <v>4.8730805390159823E-2</v>
      </c>
    </row>
    <row r="10" spans="2:11" ht="33.75" customHeight="1" x14ac:dyDescent="0.25">
      <c r="C10" s="94"/>
      <c r="D10" s="39" t="s">
        <v>8</v>
      </c>
      <c r="E10" s="37">
        <v>590</v>
      </c>
      <c r="F10" s="43">
        <f t="shared" si="0"/>
        <v>2.2235622220547223E-2</v>
      </c>
      <c r="G10" s="38">
        <v>46</v>
      </c>
      <c r="H10" s="43">
        <f t="shared" si="0"/>
        <v>2.0664869721473494E-2</v>
      </c>
      <c r="I10" s="38">
        <v>586</v>
      </c>
      <c r="J10" s="58">
        <f t="shared" si="1"/>
        <v>1.836414916953933E-2</v>
      </c>
    </row>
    <row r="11" spans="2:11" ht="33.75" customHeight="1" x14ac:dyDescent="0.25">
      <c r="C11" s="94"/>
      <c r="D11" s="39" t="s">
        <v>9</v>
      </c>
      <c r="E11" s="37">
        <v>856</v>
      </c>
      <c r="F11" s="43">
        <f t="shared" si="0"/>
        <v>3.2260495967438005E-2</v>
      </c>
      <c r="G11" s="38">
        <v>146</v>
      </c>
      <c r="H11" s="43">
        <f t="shared" si="0"/>
        <v>6.5588499550763707E-2</v>
      </c>
      <c r="I11" s="38">
        <v>813</v>
      </c>
      <c r="J11" s="58">
        <f t="shared" si="1"/>
        <v>2.5477906612347227E-2</v>
      </c>
    </row>
    <row r="12" spans="2:11" ht="33.75" customHeight="1" x14ac:dyDescent="0.25">
      <c r="C12" s="94"/>
      <c r="D12" s="39" t="s">
        <v>7</v>
      </c>
      <c r="E12" s="37">
        <v>19833</v>
      </c>
      <c r="F12" s="43">
        <f t="shared" si="0"/>
        <v>0.74745609406798819</v>
      </c>
      <c r="G12" s="38">
        <v>1576</v>
      </c>
      <c r="H12" s="43">
        <f t="shared" si="0"/>
        <v>0.70799640610961367</v>
      </c>
      <c r="I12" s="38">
        <v>24695</v>
      </c>
      <c r="J12" s="58">
        <f t="shared" si="1"/>
        <v>0.77389533061736138</v>
      </c>
    </row>
    <row r="13" spans="2:11" ht="33.75" customHeight="1" x14ac:dyDescent="0.25">
      <c r="C13" s="94"/>
      <c r="D13" s="39" t="s">
        <v>11</v>
      </c>
      <c r="E13" s="37">
        <v>372</v>
      </c>
      <c r="F13" s="43">
        <f t="shared" si="0"/>
        <v>1.401974824753147E-2</v>
      </c>
      <c r="G13" s="38">
        <v>14</v>
      </c>
      <c r="H13" s="43">
        <f t="shared" si="0"/>
        <v>6.2893081761006293E-3</v>
      </c>
      <c r="I13" s="38">
        <v>515</v>
      </c>
      <c r="J13" s="58">
        <f t="shared" si="1"/>
        <v>1.61391413350047E-2</v>
      </c>
    </row>
    <row r="14" spans="2:11" ht="33.75" customHeight="1" x14ac:dyDescent="0.25">
      <c r="C14" s="94"/>
      <c r="D14" s="39" t="s">
        <v>12</v>
      </c>
      <c r="E14" s="37">
        <v>2131</v>
      </c>
      <c r="F14" s="43">
        <f t="shared" si="0"/>
        <v>8.0312052460993447E-2</v>
      </c>
      <c r="G14" s="38">
        <v>252</v>
      </c>
      <c r="H14" s="43">
        <f t="shared" si="0"/>
        <v>0.11320754716981132</v>
      </c>
      <c r="I14" s="38">
        <v>2536</v>
      </c>
      <c r="J14" s="58">
        <f t="shared" si="1"/>
        <v>7.9473519272955193E-2</v>
      </c>
    </row>
    <row r="15" spans="2:11" ht="33.75" customHeight="1" x14ac:dyDescent="0.25">
      <c r="C15" s="94"/>
      <c r="D15" s="39" t="s">
        <v>13</v>
      </c>
      <c r="E15" s="34">
        <v>99</v>
      </c>
      <c r="F15" s="42">
        <f t="shared" si="0"/>
        <v>3.731062033617246E-3</v>
      </c>
      <c r="G15" s="35">
        <v>12</v>
      </c>
      <c r="H15" s="42">
        <f t="shared" si="0"/>
        <v>5.3908355795148251E-3</v>
      </c>
      <c r="I15" s="35">
        <v>105</v>
      </c>
      <c r="J15" s="59">
        <f t="shared" si="1"/>
        <v>3.2905045440300845E-3</v>
      </c>
    </row>
    <row r="16" spans="2:11" ht="33.75" customHeight="1" x14ac:dyDescent="0.25">
      <c r="C16" s="95"/>
      <c r="D16" s="40" t="s">
        <v>14</v>
      </c>
      <c r="E16" s="50">
        <v>1027</v>
      </c>
      <c r="F16" s="51">
        <f t="shared" si="0"/>
        <v>3.8705057661867791E-2</v>
      </c>
      <c r="G16" s="52">
        <v>48</v>
      </c>
      <c r="H16" s="51">
        <f t="shared" si="0"/>
        <v>2.15633423180593E-2</v>
      </c>
      <c r="I16" s="52">
        <v>1105</v>
      </c>
      <c r="J16" s="60">
        <f t="shared" si="1"/>
        <v>3.4628643058602318E-2</v>
      </c>
    </row>
    <row r="17" spans="3:10" ht="33.75" customHeight="1" x14ac:dyDescent="0.25">
      <c r="C17" s="96" t="s">
        <v>16</v>
      </c>
      <c r="D17" s="97"/>
      <c r="E17" s="53">
        <v>3754</v>
      </c>
      <c r="F17" s="54">
        <f>E17/E7</f>
        <v>0.12394347596407819</v>
      </c>
      <c r="G17" s="55">
        <v>683</v>
      </c>
      <c r="H17" s="54">
        <f>G17/G7</f>
        <v>0.23478858714334824</v>
      </c>
      <c r="I17" s="55">
        <v>3567</v>
      </c>
      <c r="J17" s="61">
        <f>I17/I7</f>
        <v>0.10054401443188545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44E-02FE-4F22-839A-572DB6FCB658}">
  <dimension ref="B1:K19"/>
  <sheetViews>
    <sheetView showGridLines="0" zoomScale="70" zoomScaleNormal="70" workbookViewId="0"/>
  </sheetViews>
  <sheetFormatPr defaultRowHeight="13.2" x14ac:dyDescent="0.25"/>
  <cols>
    <col min="1" max="1" width="4.33203125" customWidth="1"/>
    <col min="2" max="2" width="1.6640625" customWidth="1"/>
    <col min="3" max="4" width="18.6640625" customWidth="1"/>
    <col min="5" max="5" width="14.5546875" customWidth="1"/>
    <col min="6" max="6" width="12.44140625" customWidth="1"/>
    <col min="7" max="7" width="14.5546875" customWidth="1"/>
    <col min="8" max="8" width="11.5546875" customWidth="1"/>
    <col min="9" max="9" width="14.5546875" customWidth="1"/>
    <col min="10" max="10" width="10.6640625" customWidth="1"/>
    <col min="11" max="11" width="1.6640625" customWidth="1"/>
  </cols>
  <sheetData>
    <row r="1" spans="2:11" ht="17.25" customHeight="1" x14ac:dyDescent="0.5">
      <c r="B1" s="30" t="s">
        <v>17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6.5" customHeight="1" x14ac:dyDescent="0.25">
      <c r="C2" s="31"/>
      <c r="D2" s="31"/>
      <c r="E2" s="31"/>
      <c r="F2" s="31"/>
      <c r="G2" s="31"/>
      <c r="H2" s="31"/>
      <c r="I2" s="31"/>
      <c r="J2" s="31"/>
      <c r="K2" s="31"/>
    </row>
    <row r="3" spans="2:11" ht="16.5" customHeight="1" x14ac:dyDescent="0.25">
      <c r="C3" s="31"/>
      <c r="D3" s="31"/>
      <c r="E3" s="31"/>
      <c r="F3" s="31"/>
      <c r="G3" s="31"/>
      <c r="H3" s="31"/>
      <c r="I3" s="31"/>
      <c r="J3" s="31"/>
      <c r="K3" s="31"/>
    </row>
    <row r="4" spans="2:11" ht="17.25" customHeight="1" x14ac:dyDescent="0.25">
      <c r="B4" s="88" t="s">
        <v>22</v>
      </c>
      <c r="C4" s="88"/>
      <c r="D4" s="88"/>
      <c r="E4" s="88"/>
      <c r="F4" s="88"/>
      <c r="G4" s="88"/>
      <c r="H4" s="88"/>
      <c r="I4" s="88"/>
      <c r="J4" s="88"/>
      <c r="K4" s="88"/>
    </row>
    <row r="5" spans="2:11" ht="9" customHeigh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2:11" ht="42.75" customHeight="1" x14ac:dyDescent="0.25">
      <c r="C6" s="44"/>
      <c r="D6" s="45"/>
      <c r="E6" s="32" t="s">
        <v>1</v>
      </c>
      <c r="F6" s="41" t="s">
        <v>19</v>
      </c>
      <c r="G6" s="33" t="s">
        <v>2</v>
      </c>
      <c r="H6" s="41" t="s">
        <v>19</v>
      </c>
      <c r="I6" s="33" t="s">
        <v>3</v>
      </c>
      <c r="J6" s="56" t="s">
        <v>19</v>
      </c>
    </row>
    <row r="7" spans="2:11" ht="34.5" customHeight="1" x14ac:dyDescent="0.25">
      <c r="C7" s="89" t="s">
        <v>18</v>
      </c>
      <c r="D7" s="90"/>
      <c r="E7" s="46">
        <v>31674</v>
      </c>
      <c r="F7" s="47">
        <v>1</v>
      </c>
      <c r="G7" s="48">
        <v>2862</v>
      </c>
      <c r="H7" s="47">
        <v>1</v>
      </c>
      <c r="I7" s="48">
        <v>37359</v>
      </c>
      <c r="J7" s="57">
        <v>1</v>
      </c>
    </row>
    <row r="8" spans="2:11" ht="34.5" customHeight="1" x14ac:dyDescent="0.25">
      <c r="C8" s="91" t="s">
        <v>15</v>
      </c>
      <c r="D8" s="92"/>
      <c r="E8" s="66">
        <v>27556</v>
      </c>
      <c r="F8" s="49">
        <f>E8/E7</f>
        <v>0.86998800277830401</v>
      </c>
      <c r="G8" s="67">
        <v>2177</v>
      </c>
      <c r="H8" s="49">
        <f>G8/G7</f>
        <v>0.76065688329839276</v>
      </c>
      <c r="I8" s="67">
        <v>33261</v>
      </c>
      <c r="J8" s="68">
        <f>I8/I7</f>
        <v>0.89030755641210957</v>
      </c>
    </row>
    <row r="9" spans="2:11" ht="33.75" customHeight="1" x14ac:dyDescent="0.25">
      <c r="C9" s="93" t="s">
        <v>20</v>
      </c>
      <c r="D9" s="36" t="s">
        <v>10</v>
      </c>
      <c r="E9" s="62">
        <v>1713</v>
      </c>
      <c r="F9" s="63">
        <f t="shared" ref="F9:H16" si="0">E9/E$8</f>
        <v>6.2164319930323703E-2</v>
      </c>
      <c r="G9" s="64">
        <v>132</v>
      </c>
      <c r="H9" s="63">
        <f t="shared" si="0"/>
        <v>6.0633899862195681E-2</v>
      </c>
      <c r="I9" s="64">
        <v>1636</v>
      </c>
      <c r="J9" s="65">
        <f t="shared" ref="J9:J16" si="1">I9/I$8</f>
        <v>4.9186735215417457E-2</v>
      </c>
    </row>
    <row r="10" spans="2:11" ht="33.75" customHeight="1" x14ac:dyDescent="0.25">
      <c r="C10" s="94"/>
      <c r="D10" s="39" t="s">
        <v>8</v>
      </c>
      <c r="E10" s="37">
        <v>635</v>
      </c>
      <c r="F10" s="43">
        <f t="shared" si="0"/>
        <v>2.304398316156191E-2</v>
      </c>
      <c r="G10" s="38">
        <v>45</v>
      </c>
      <c r="H10" s="43">
        <f t="shared" si="0"/>
        <v>2.0670647680293981E-2</v>
      </c>
      <c r="I10" s="38">
        <v>638</v>
      </c>
      <c r="J10" s="58">
        <f t="shared" si="1"/>
        <v>1.9181624124349841E-2</v>
      </c>
    </row>
    <row r="11" spans="2:11" ht="33.75" customHeight="1" x14ac:dyDescent="0.25">
      <c r="C11" s="94"/>
      <c r="D11" s="39" t="s">
        <v>9</v>
      </c>
      <c r="E11" s="37">
        <v>852</v>
      </c>
      <c r="F11" s="43">
        <f t="shared" si="0"/>
        <v>3.0918856147481494E-2</v>
      </c>
      <c r="G11" s="38">
        <v>121</v>
      </c>
      <c r="H11" s="43">
        <f t="shared" si="0"/>
        <v>5.5581074873679373E-2</v>
      </c>
      <c r="I11" s="38">
        <v>843</v>
      </c>
      <c r="J11" s="58">
        <f t="shared" si="1"/>
        <v>2.5344998647064128E-2</v>
      </c>
    </row>
    <row r="12" spans="2:11" ht="33.75" customHeight="1" x14ac:dyDescent="0.25">
      <c r="C12" s="94"/>
      <c r="D12" s="39" t="s">
        <v>7</v>
      </c>
      <c r="E12" s="37">
        <v>20622</v>
      </c>
      <c r="F12" s="43">
        <f t="shared" si="0"/>
        <v>0.7483669618231964</v>
      </c>
      <c r="G12" s="38">
        <v>1547</v>
      </c>
      <c r="H12" s="43">
        <f t="shared" si="0"/>
        <v>0.71061093247588425</v>
      </c>
      <c r="I12" s="38">
        <v>25614</v>
      </c>
      <c r="J12" s="58">
        <f t="shared" si="1"/>
        <v>0.77009109768196993</v>
      </c>
    </row>
    <row r="13" spans="2:11" ht="33.75" customHeight="1" x14ac:dyDescent="0.25">
      <c r="C13" s="94"/>
      <c r="D13" s="39" t="s">
        <v>11</v>
      </c>
      <c r="E13" s="37">
        <v>391</v>
      </c>
      <c r="F13" s="43">
        <f t="shared" si="0"/>
        <v>1.4189287269560168E-2</v>
      </c>
      <c r="G13" s="38">
        <v>20</v>
      </c>
      <c r="H13" s="43">
        <f t="shared" si="0"/>
        <v>9.1869545245751028E-3</v>
      </c>
      <c r="I13" s="38">
        <v>574</v>
      </c>
      <c r="J13" s="58">
        <f t="shared" si="1"/>
        <v>1.7257448663600013E-2</v>
      </c>
    </row>
    <row r="14" spans="2:11" ht="33.75" customHeight="1" x14ac:dyDescent="0.25">
      <c r="C14" s="94"/>
      <c r="D14" s="39" t="s">
        <v>12</v>
      </c>
      <c r="E14" s="37">
        <v>2228</v>
      </c>
      <c r="F14" s="43">
        <f t="shared" si="0"/>
        <v>8.0853534620409354E-2</v>
      </c>
      <c r="G14" s="38">
        <v>239</v>
      </c>
      <c r="H14" s="43">
        <f t="shared" si="0"/>
        <v>0.10978410656867249</v>
      </c>
      <c r="I14" s="38">
        <v>2714</v>
      </c>
      <c r="J14" s="58">
        <f t="shared" si="1"/>
        <v>8.1597065632422361E-2</v>
      </c>
    </row>
    <row r="15" spans="2:11" ht="33.75" customHeight="1" x14ac:dyDescent="0.25">
      <c r="C15" s="94"/>
      <c r="D15" s="39" t="s">
        <v>13</v>
      </c>
      <c r="E15" s="34">
        <v>130</v>
      </c>
      <c r="F15" s="42">
        <f t="shared" si="0"/>
        <v>4.717665844099289E-3</v>
      </c>
      <c r="G15" s="35">
        <v>19</v>
      </c>
      <c r="H15" s="42">
        <f t="shared" si="0"/>
        <v>8.727606798346348E-3</v>
      </c>
      <c r="I15" s="35">
        <v>143</v>
      </c>
      <c r="J15" s="59">
        <f t="shared" si="1"/>
        <v>4.2993295451128951E-3</v>
      </c>
    </row>
    <row r="16" spans="2:11" ht="33.75" customHeight="1" x14ac:dyDescent="0.25">
      <c r="C16" s="95"/>
      <c r="D16" s="40" t="s">
        <v>14</v>
      </c>
      <c r="E16" s="50">
        <v>985</v>
      </c>
      <c r="F16" s="51">
        <f t="shared" si="0"/>
        <v>3.5745391203367685E-2</v>
      </c>
      <c r="G16" s="52">
        <v>54</v>
      </c>
      <c r="H16" s="51">
        <f t="shared" si="0"/>
        <v>2.480477721635278E-2</v>
      </c>
      <c r="I16" s="52">
        <v>1099</v>
      </c>
      <c r="J16" s="60">
        <f t="shared" si="1"/>
        <v>3.3041700490063435E-2</v>
      </c>
    </row>
    <row r="17" spans="3:10" ht="33.75" customHeight="1" x14ac:dyDescent="0.25">
      <c r="C17" s="96" t="s">
        <v>16</v>
      </c>
      <c r="D17" s="97"/>
      <c r="E17" s="53">
        <v>4118</v>
      </c>
      <c r="F17" s="54">
        <f>E17/E7</f>
        <v>0.13001199722169604</v>
      </c>
      <c r="G17" s="55">
        <v>685</v>
      </c>
      <c r="H17" s="54">
        <f>G17/G7</f>
        <v>0.23934311670160727</v>
      </c>
      <c r="I17" s="55">
        <v>4098</v>
      </c>
      <c r="J17" s="61">
        <f>I17/I7</f>
        <v>0.10969244358789047</v>
      </c>
    </row>
    <row r="18" spans="3:10" ht="12.75" customHeight="1" x14ac:dyDescent="0.25">
      <c r="C18" s="98" t="s">
        <v>6</v>
      </c>
      <c r="D18" s="98"/>
      <c r="E18" s="98"/>
      <c r="F18" s="6"/>
      <c r="G18" s="6"/>
      <c r="H18" s="6"/>
      <c r="I18" s="6"/>
      <c r="J18" s="6"/>
    </row>
    <row r="19" spans="3:10" x14ac:dyDescent="0.25">
      <c r="C19" s="6"/>
      <c r="D19" s="6"/>
      <c r="E19" s="6"/>
      <c r="F19" s="6"/>
      <c r="G19" s="6"/>
      <c r="H19" s="6"/>
      <c r="I19" s="6"/>
      <c r="J19" s="6"/>
    </row>
  </sheetData>
  <mergeCells count="6">
    <mergeCell ref="C18:E18"/>
    <mergeCell ref="B4:K4"/>
    <mergeCell ref="C7:D7"/>
    <mergeCell ref="C8:D8"/>
    <mergeCell ref="C9:C16"/>
    <mergeCell ref="C17:D17"/>
  </mergeCells>
  <pageMargins left="1.1811023622047245" right="0.59055118110236227" top="0.98425196850393704" bottom="0.59055118110236227" header="0.51181102362204722" footer="0.51181102362204722"/>
  <pageSetup paperSize="9" scale="63" orientation="portrait" r:id="rId1"/>
  <headerFooter>
    <oddFooter>&amp;Cpzpm.org.pl
linkedin.com/company/pzpm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17</vt:i4>
      </vt:variant>
    </vt:vector>
  </HeadingPairs>
  <TitlesOfParts>
    <vt:vector size="38" baseType="lpstr">
      <vt:lpstr>Wypadki PL 2004-2025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'2006'!Obszar_wydruku</vt:lpstr>
      <vt:lpstr>'2007'!Obszar_wydruku</vt:lpstr>
      <vt:lpstr>'2008'!Obszar_wydruku</vt:lpstr>
      <vt:lpstr>'2009'!Obszar_wydruku</vt:lpstr>
      <vt:lpstr>'2010'!Obszar_wydruku</vt:lpstr>
      <vt:lpstr>'2011'!Obszar_wydruku</vt:lpstr>
      <vt:lpstr>'2012'!Obszar_wydruku</vt:lpstr>
      <vt:lpstr>'2013'!Obszar_wydruku</vt:lpstr>
      <vt:lpstr>'2014'!Obszar_wydruku</vt:lpstr>
      <vt:lpstr>'2015'!Obszar_wydruku</vt:lpstr>
      <vt:lpstr>'2016'!Obszar_wydruku</vt:lpstr>
      <vt:lpstr>'2017'!Obszar_wydruku</vt:lpstr>
      <vt:lpstr>'2018'!Obszar_wydruku</vt:lpstr>
      <vt:lpstr>'2019'!Obszar_wydruku</vt:lpstr>
      <vt:lpstr>'2020'!Obszar_wydruku</vt:lpstr>
      <vt:lpstr>'2021'!Obszar_wydruku</vt:lpstr>
      <vt:lpstr>'Wypadki PL 2004-2025'!Obszar_wydruku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2026-05-20T12:11:28Z</cp:lastPrinted>
  <dcterms:created xsi:type="dcterms:W3CDTF">1997-02-26T13:46:56Z</dcterms:created>
  <dcterms:modified xsi:type="dcterms:W3CDTF">2026-05-20T12:11:39Z</dcterms:modified>
</cp:coreProperties>
</file>